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10" yWindow="-20" windowWidth="14340" windowHeight="6390" tabRatio="325"/>
  </bookViews>
  <sheets>
    <sheet name="M-002 Faculty Data Form" sheetId="1" r:id="rId1"/>
    <sheet name="Data" sheetId="2" r:id="rId2"/>
  </sheets>
  <definedNames>
    <definedName name="_xlnm.Print_Titles" localSheetId="0">'M-002 Faculty Data Form'!$2:$4</definedName>
  </definedNames>
  <calcPr calcId="145621"/>
</workbook>
</file>

<file path=xl/calcChain.xml><?xml version="1.0" encoding="utf-8"?>
<calcChain xmlns="http://schemas.openxmlformats.org/spreadsheetml/2006/main">
  <c r="C193" i="1" l="1"/>
  <c r="E175" i="1" l="1"/>
  <c r="F175" i="1" s="1"/>
  <c r="E176" i="1"/>
  <c r="F174" i="1"/>
  <c r="F173" i="1"/>
  <c r="F172" i="1"/>
  <c r="F171" i="1"/>
  <c r="F170" i="1"/>
  <c r="F169" i="1"/>
  <c r="F168" i="1"/>
  <c r="F167" i="1"/>
  <c r="F166" i="1"/>
  <c r="F165" i="1"/>
  <c r="F40" i="1"/>
  <c r="F41" i="1"/>
  <c r="F42" i="1"/>
  <c r="F43" i="1"/>
  <c r="F15" i="1"/>
  <c r="F16" i="1"/>
  <c r="F17" i="1"/>
  <c r="F18" i="1"/>
  <c r="F21" i="1"/>
  <c r="F22" i="1"/>
  <c r="F23" i="1"/>
  <c r="F24" i="1"/>
  <c r="F28" i="1"/>
  <c r="F160" i="1"/>
  <c r="E58" i="1"/>
  <c r="E57" i="1" s="1"/>
  <c r="F57" i="1" s="1"/>
  <c r="E69" i="1"/>
  <c r="E68" i="1" s="1"/>
  <c r="F68" i="1" s="1"/>
  <c r="E84" i="1"/>
  <c r="E83" i="1" s="1"/>
  <c r="F83" i="1" s="1"/>
  <c r="E98" i="1"/>
  <c r="E97" i="1" s="1"/>
  <c r="F97" i="1" s="1"/>
  <c r="E107" i="1"/>
  <c r="E106" i="1" s="1"/>
  <c r="F106" i="1" s="1"/>
  <c r="E116" i="1"/>
  <c r="E115" i="1" s="1"/>
  <c r="F115" i="1" s="1"/>
  <c r="E129" i="1"/>
  <c r="E128" i="1" s="1"/>
  <c r="F128" i="1" s="1"/>
  <c r="E142" i="1"/>
  <c r="E141" i="1" s="1"/>
  <c r="F141" i="1" s="1"/>
  <c r="D8" i="1"/>
  <c r="E152" i="1" s="1"/>
  <c r="F152" i="1" s="1"/>
  <c r="F127" i="1"/>
  <c r="F126" i="1"/>
  <c r="F125" i="1"/>
  <c r="F124" i="1"/>
  <c r="F123" i="1"/>
  <c r="F122" i="1"/>
  <c r="F121" i="1"/>
  <c r="F120" i="1"/>
  <c r="F82" i="1"/>
  <c r="F81" i="1"/>
  <c r="F80" i="1"/>
  <c r="F79" i="1"/>
  <c r="F78" i="1"/>
  <c r="F77" i="1"/>
  <c r="F76" i="1"/>
  <c r="F75" i="1"/>
  <c r="F74" i="1"/>
  <c r="F73" i="1"/>
  <c r="F114" i="1"/>
  <c r="F113" i="1"/>
  <c r="F112" i="1"/>
  <c r="F111" i="1"/>
  <c r="H2" i="2"/>
  <c r="F2" i="2"/>
  <c r="E2" i="2"/>
  <c r="A2" i="2"/>
  <c r="C2" i="2"/>
  <c r="B2" i="2"/>
  <c r="F159" i="1"/>
  <c r="E161" i="1" s="1"/>
  <c r="F151" i="1"/>
  <c r="F140" i="1"/>
  <c r="F139" i="1"/>
  <c r="F138" i="1"/>
  <c r="F137" i="1"/>
  <c r="F136" i="1"/>
  <c r="F135" i="1"/>
  <c r="F134" i="1"/>
  <c r="F133" i="1"/>
  <c r="F105" i="1"/>
  <c r="F104" i="1"/>
  <c r="F103" i="1"/>
  <c r="F102" i="1"/>
  <c r="F96" i="1"/>
  <c r="F95" i="1"/>
  <c r="F94" i="1"/>
  <c r="F93" i="1"/>
  <c r="F67" i="1"/>
  <c r="F66" i="1"/>
  <c r="F65" i="1"/>
  <c r="F64" i="1"/>
  <c r="F63" i="1"/>
  <c r="F62" i="1"/>
  <c r="F56" i="1"/>
  <c r="F55" i="1"/>
  <c r="F54" i="1"/>
  <c r="F53" i="1"/>
  <c r="F52" i="1"/>
  <c r="F51" i="1"/>
  <c r="F44" i="1" l="1"/>
  <c r="F33" i="1"/>
  <c r="E177" i="1"/>
  <c r="F177" i="1" s="1"/>
  <c r="E85" i="1"/>
  <c r="F85" i="1" s="1"/>
  <c r="E143" i="1"/>
  <c r="F143" i="1" s="1"/>
  <c r="F180" i="1" l="1"/>
  <c r="C184" i="1" s="1"/>
  <c r="C188" i="1" s="1"/>
  <c r="D2" i="2" l="1"/>
  <c r="G2" i="2"/>
</calcChain>
</file>

<file path=xl/sharedStrings.xml><?xml version="1.0" encoding="utf-8"?>
<sst xmlns="http://schemas.openxmlformats.org/spreadsheetml/2006/main" count="151" uniqueCount="88">
  <si>
    <t>Name</t>
  </si>
  <si>
    <t>Employee ID</t>
  </si>
  <si>
    <t>College</t>
  </si>
  <si>
    <t>Department</t>
  </si>
  <si>
    <t>Massachusetts Community College System Experience</t>
  </si>
  <si>
    <t>Max Overall Points = 320</t>
  </si>
  <si>
    <t>A.</t>
  </si>
  <si>
    <t>Full-Time Teaching in the Massachusetts Community College System</t>
  </si>
  <si>
    <r>
      <t xml:space="preserve">One year is equivalent to 8 points, with a </t>
    </r>
    <r>
      <rPr>
        <b/>
        <i/>
        <sz val="9"/>
        <rFont val="Arial"/>
        <family val="2"/>
      </rPr>
      <t>maximum subtotal of 40 years</t>
    </r>
    <r>
      <rPr>
        <i/>
        <sz val="9"/>
        <rFont val="Arial"/>
        <family val="2"/>
      </rPr>
      <t xml:space="preserve"> (320 points).</t>
    </r>
  </si>
  <si>
    <t>Begin Date
(M/YYYY)</t>
  </si>
  <si>
    <t>End Date
(M/YYYY)</t>
  </si>
  <si>
    <t>Position/Title</t>
  </si>
  <si>
    <t>Years</t>
  </si>
  <si>
    <t>Points</t>
  </si>
  <si>
    <t>Subtotal</t>
  </si>
  <si>
    <t>B.</t>
  </si>
  <si>
    <t>Full-Time Non-Teaching in the Massachusetts Community College System</t>
  </si>
  <si>
    <r>
      <t xml:space="preserve">One year is equivalent to 8 points, with a </t>
    </r>
    <r>
      <rPr>
        <b/>
        <i/>
        <sz val="9"/>
        <rFont val="Arial"/>
        <family val="2"/>
      </rPr>
      <t>maximum subtotal of 20 years</t>
    </r>
    <r>
      <rPr>
        <i/>
        <sz val="9"/>
        <rFont val="Arial"/>
        <family val="2"/>
      </rPr>
      <t xml:space="preserve"> (160 points).</t>
    </r>
  </si>
  <si>
    <t>C.</t>
  </si>
  <si>
    <t>Part-Time Teaching in the Massachusetts Community College System (Prior to Full-Time Employment)</t>
  </si>
  <si>
    <r>
      <t xml:space="preserve">Each three-credit course earns one point, with a </t>
    </r>
    <r>
      <rPr>
        <b/>
        <i/>
        <sz val="9"/>
        <rFont val="Arial"/>
        <family val="2"/>
      </rPr>
      <t xml:space="preserve">maximum subtotal of 48 credits </t>
    </r>
    <r>
      <rPr>
        <i/>
        <sz val="9"/>
        <rFont val="Arial"/>
        <family val="2"/>
      </rPr>
      <t>(16 points).</t>
    </r>
  </si>
  <si>
    <t>Semester
(Fall/Spr YYYY)</t>
  </si>
  <si>
    <t>Discipline/Course</t>
  </si>
  <si>
    <t>Credits</t>
  </si>
  <si>
    <t>Maximum total of 320 points.</t>
  </si>
  <si>
    <t>External Experience Prior to MCCS Employment</t>
  </si>
  <si>
    <t>Full-Time Elementary Level Teaching Experience (Kindergarten - 6th Grade)</t>
  </si>
  <si>
    <r>
      <t xml:space="preserve">One year is equivalent to four points, with a </t>
    </r>
    <r>
      <rPr>
        <b/>
        <i/>
        <sz val="9"/>
        <rFont val="Arial"/>
        <family val="2"/>
      </rPr>
      <t>maximum subtotal of three years</t>
    </r>
    <r>
      <rPr>
        <i/>
        <sz val="9"/>
        <rFont val="Arial"/>
        <family val="2"/>
      </rPr>
      <t xml:space="preserve"> (12 points).</t>
    </r>
  </si>
  <si>
    <t>Full-Time Secondary Level Teaching Experience (7th - 12th Grade)</t>
  </si>
  <si>
    <r>
      <t xml:space="preserve">One year is equivalent to four points, with a </t>
    </r>
    <r>
      <rPr>
        <b/>
        <i/>
        <sz val="9"/>
        <rFont val="Arial"/>
        <family val="2"/>
      </rPr>
      <t xml:space="preserve">maximum subtotal of eight years </t>
    </r>
    <r>
      <rPr>
        <i/>
        <sz val="9"/>
        <rFont val="Arial"/>
        <family val="2"/>
      </rPr>
      <t>(32 points).</t>
    </r>
  </si>
  <si>
    <t>Full-Time College Level Teaching Experience</t>
  </si>
  <si>
    <t>Begin Date 
(M/YYYY)</t>
  </si>
  <si>
    <t>D.</t>
  </si>
  <si>
    <t>Part-Time College Level Teaching Experience</t>
  </si>
  <si>
    <r>
      <t xml:space="preserve">Each three-credit course earns one point, with a </t>
    </r>
    <r>
      <rPr>
        <b/>
        <i/>
        <sz val="9"/>
        <rFont val="Arial"/>
        <family val="2"/>
      </rPr>
      <t>maximum subtotal of 48 credits</t>
    </r>
    <r>
      <rPr>
        <i/>
        <sz val="9"/>
        <rFont val="Arial"/>
        <family val="2"/>
      </rPr>
      <t xml:space="preserve"> (16 points).</t>
    </r>
  </si>
  <si>
    <t>E.</t>
  </si>
  <si>
    <t>Full-Time Non-Teaching Work Experience</t>
  </si>
  <si>
    <t>Outside Experience</t>
  </si>
  <si>
    <t>Seniority</t>
  </si>
  <si>
    <r>
      <t xml:space="preserve">One Seniority year is equivalent to eight points, with a </t>
    </r>
    <r>
      <rPr>
        <b/>
        <i/>
        <sz val="9"/>
        <rFont val="Arial"/>
        <family val="2"/>
      </rPr>
      <t>maximum subtotal of 40 years</t>
    </r>
    <r>
      <rPr>
        <i/>
        <sz val="9"/>
        <rFont val="Arial"/>
        <family val="2"/>
      </rPr>
      <t xml:space="preserve"> (320 points).</t>
    </r>
  </si>
  <si>
    <t>Seniority Years</t>
  </si>
  <si>
    <t>Academic Credentials</t>
  </si>
  <si>
    <t>Max Overall Points = 75</t>
  </si>
  <si>
    <t>Academic Credentials - Professional Development - Credentials</t>
  </si>
  <si>
    <t>Please select your highest level of academic attainment. Only one may apply.</t>
  </si>
  <si>
    <t>Credential</t>
  </si>
  <si>
    <t>Subject Field</t>
  </si>
  <si>
    <t>Credit Hours</t>
  </si>
  <si>
    <t>Professional Ranking</t>
  </si>
  <si>
    <t>Max Overall Points = 60</t>
  </si>
  <si>
    <t>Please select your current ranking. Only one may apply.</t>
  </si>
  <si>
    <t>Ranking</t>
  </si>
  <si>
    <t>Performance Evaluation</t>
  </si>
  <si>
    <t>Max Overall Points = 100</t>
  </si>
  <si>
    <t>Performance Evaluation Since Tenure</t>
  </si>
  <si>
    <r>
      <t xml:space="preserve">Each successful third-year evaluation (post-tenure) will award ten points, with a </t>
    </r>
    <r>
      <rPr>
        <b/>
        <i/>
        <sz val="9"/>
        <rFont val="Arial"/>
        <family val="2"/>
      </rPr>
      <t>maximum of 10 evaluations</t>
    </r>
    <r>
      <rPr>
        <i/>
        <sz val="9"/>
        <rFont val="Arial"/>
        <family val="2"/>
      </rPr>
      <t xml:space="preserve"> (100 points).</t>
    </r>
  </si>
  <si>
    <t>Number of Successful Post-Tenure Evaluations</t>
  </si>
  <si>
    <t>Total Points for MCCS compensation structure of Full-Time Faculty</t>
  </si>
  <si>
    <t>Date Classified</t>
  </si>
  <si>
    <t>Points Awarded</t>
  </si>
  <si>
    <t>Classification Salary</t>
  </si>
  <si>
    <t>Masters (Y or N)</t>
  </si>
  <si>
    <t>EmplID</t>
  </si>
  <si>
    <t>Rank</t>
  </si>
  <si>
    <t>Educational Attainment</t>
  </si>
  <si>
    <t>Hiring Salary</t>
  </si>
  <si>
    <t>as of Date of Hire</t>
  </si>
  <si>
    <t xml:space="preserve">System-wide seniority at time of hire.  </t>
  </si>
  <si>
    <t>Max Overall Points = 160</t>
  </si>
  <si>
    <r>
      <t xml:space="preserve">One year is equivalent to eight points, with a </t>
    </r>
    <r>
      <rPr>
        <b/>
        <i/>
        <sz val="9"/>
        <rFont val="Arial"/>
        <family val="2"/>
      </rPr>
      <t xml:space="preserve">maximum subtotal of twenty years </t>
    </r>
    <r>
      <rPr>
        <i/>
        <sz val="9"/>
        <rFont val="Arial"/>
        <family val="2"/>
      </rPr>
      <t>(160 points).</t>
    </r>
  </si>
  <si>
    <r>
      <t xml:space="preserve">One year is equivalent to four points, with a </t>
    </r>
    <r>
      <rPr>
        <b/>
        <i/>
        <sz val="9"/>
        <rFont val="Arial"/>
        <family val="2"/>
      </rPr>
      <t>maximum subtotal of twenty years</t>
    </r>
    <r>
      <rPr>
        <i/>
        <sz val="9"/>
        <rFont val="Arial"/>
        <family val="2"/>
      </rPr>
      <t xml:space="preserve"> (80 points).</t>
    </r>
  </si>
  <si>
    <t>Maximum total of 160 points.</t>
  </si>
  <si>
    <t>Licensures and Certifications</t>
  </si>
  <si>
    <t>Units</t>
  </si>
  <si>
    <t>Licensure/Certification</t>
  </si>
  <si>
    <t>Max Overall Points = 30</t>
  </si>
  <si>
    <t>New Faculty (Y or N)</t>
  </si>
  <si>
    <r>
      <t xml:space="preserve">Please complete this </t>
    </r>
    <r>
      <rPr>
        <b/>
        <u/>
        <sz val="9"/>
        <rFont val="Arial"/>
        <family val="2"/>
      </rPr>
      <t>Faculty Data Form</t>
    </r>
    <r>
      <rPr>
        <sz val="9"/>
        <rFont val="Arial"/>
        <family val="2"/>
      </rPr>
      <t xml:space="preserve"> electronically using this spreadsheet by typing in the highlighted areas or print this form to complete manually and return to your College/University Human Resourcesl Office.  If your personnel file does not have verified documentation for information provided on this form, please update your file.  
This information is confidential and will be used as appropriate to assure correct compensation.</t>
    </r>
  </si>
  <si>
    <t>Existing Salary</t>
  </si>
  <si>
    <t>Salary before the new Classification.</t>
  </si>
  <si>
    <t>First time vs Existing Point differences.</t>
  </si>
  <si>
    <t>For new faculty members: The 2013 base salary of 39,810 (Bachelor's Degree)</t>
  </si>
  <si>
    <t xml:space="preserve">Initial Classification Placement for New Full Time Faculty and Faculty Transfers </t>
  </si>
  <si>
    <t>n</t>
  </si>
  <si>
    <r>
      <t xml:space="preserve">Each approved License/Certification will be awarded 3 times the unit value,                                              with a </t>
    </r>
    <r>
      <rPr>
        <b/>
        <i/>
        <sz val="9"/>
        <rFont val="Arial"/>
        <family val="2"/>
      </rPr>
      <t>maximum allowance of 30 points</t>
    </r>
  </si>
  <si>
    <r>
      <t>Point Value for Faculty Academic Credentials</t>
    </r>
    <r>
      <rPr>
        <b/>
        <u/>
        <sz val="11"/>
        <color rgb="FFFF0000"/>
        <rFont val="Times New Roman"/>
        <family val="1"/>
      </rPr>
      <t xml:space="preserve"> earned after hire = </t>
    </r>
    <r>
      <rPr>
        <b/>
        <sz val="11"/>
        <rFont val="Times New Roman"/>
        <family val="1"/>
      </rPr>
      <t>$57.68</t>
    </r>
  </si>
  <si>
    <t>Point value for new Faculty hires, and transfer salaries = $53.95</t>
  </si>
  <si>
    <t>Bristol  Community College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</si>
</sst>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yyyy"/>
    <numFmt numFmtId="165" formatCode="0.0"/>
  </numFmts>
  <fonts count="26" x14ac:knownFonts="1">
    <font>
      <sz val="10"/>
      <name val="Arial"/>
    </font>
    <font>
      <sz val="10"/>
      <name val="Arial"/>
      <family val="2"/>
    </font>
    <font>
      <b/>
      <sz val="9"/>
      <name val="Arial"/>
      <family val="2"/>
    </font>
    <font>
      <sz val="9"/>
      <name val="Arial"/>
      <family val="2"/>
    </font>
    <font>
      <b/>
      <sz val="9"/>
      <color indexed="9"/>
      <name val="Arial"/>
      <family val="2"/>
    </font>
    <font>
      <i/>
      <sz val="9"/>
      <name val="Arial"/>
      <family val="2"/>
    </font>
    <font>
      <b/>
      <i/>
      <sz val="9"/>
      <name val="Arial"/>
      <family val="2"/>
    </font>
    <font>
      <sz val="9"/>
      <color indexed="9"/>
      <name val="Arial"/>
      <family val="2"/>
    </font>
    <font>
      <sz val="9"/>
      <color indexed="41"/>
      <name val="Arial"/>
      <family val="2"/>
    </font>
    <font>
      <b/>
      <i/>
      <sz val="10"/>
      <color indexed="12"/>
      <name val="Arial"/>
      <family val="2"/>
    </font>
    <font>
      <sz val="9"/>
      <name val="Arial"/>
      <family val="2"/>
    </font>
    <font>
      <b/>
      <sz val="8"/>
      <name val="Arial"/>
      <family val="2"/>
    </font>
    <font>
      <b/>
      <sz val="12"/>
      <name val="Arial"/>
      <family val="2"/>
    </font>
    <font>
      <sz val="8"/>
      <name val="Arial"/>
      <family val="2"/>
    </font>
    <font>
      <b/>
      <sz val="11"/>
      <name val="Arial"/>
      <family val="2"/>
    </font>
    <font>
      <sz val="11"/>
      <name val="Arial"/>
      <family val="2"/>
    </font>
    <font>
      <b/>
      <sz val="10"/>
      <name val="Arial"/>
      <family val="2"/>
    </font>
    <font>
      <b/>
      <sz val="12"/>
      <color indexed="9"/>
      <name val="Arial"/>
      <family val="2"/>
    </font>
    <font>
      <b/>
      <u/>
      <sz val="9"/>
      <name val="Arial"/>
      <family val="2"/>
    </font>
    <font>
      <u/>
      <sz val="9"/>
      <name val="Arial"/>
      <family val="2"/>
    </font>
    <font>
      <b/>
      <sz val="9"/>
      <color theme="0"/>
      <name val="Arial"/>
      <family val="2"/>
    </font>
    <font>
      <b/>
      <sz val="11"/>
      <color rgb="FFFF0000"/>
      <name val="Arial"/>
      <family val="2"/>
    </font>
    <font>
      <sz val="8"/>
      <color rgb="FF000000"/>
      <name val="Tahoma"/>
      <family val="2"/>
    </font>
    <font>
      <b/>
      <sz val="11"/>
      <name val="Times New Roman"/>
      <family val="1"/>
    </font>
    <font>
      <b/>
      <sz val="16"/>
      <name val="Times New Roman"/>
      <family val="1"/>
    </font>
    <font>
      <b/>
      <u/>
      <sz val="11"/>
      <color rgb="FFFF0000"/>
      <name val="Times New Roman"/>
      <family val="1"/>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49">
    <xf numFmtId="0" fontId="0" fillId="0" borderId="0" xfId="0"/>
    <xf numFmtId="164" fontId="3" fillId="2" borderId="1" xfId="0" applyNumberFormat="1" applyFont="1" applyFill="1" applyBorder="1" applyAlignment="1" applyProtection="1">
      <alignment horizontal="right" vertical="top"/>
      <protection locked="0"/>
    </xf>
    <xf numFmtId="0" fontId="3" fillId="2" borderId="1" xfId="0" applyFont="1" applyFill="1" applyBorder="1" applyAlignment="1" applyProtection="1">
      <alignment horizontal="left" vertical="top"/>
      <protection locked="0"/>
    </xf>
    <xf numFmtId="1" fontId="3" fillId="2" borderId="1" xfId="0" applyNumberFormat="1" applyFont="1" applyFill="1" applyBorder="1" applyAlignment="1" applyProtection="1">
      <alignment horizontal="right" vertical="top"/>
      <protection locked="0"/>
    </xf>
    <xf numFmtId="0" fontId="3" fillId="2" borderId="2" xfId="0" applyNumberFormat="1" applyFont="1" applyFill="1" applyBorder="1" applyAlignment="1" applyProtection="1">
      <alignment horizontal="right" vertical="top"/>
      <protection locked="0"/>
    </xf>
    <xf numFmtId="0" fontId="3" fillId="2" borderId="1" xfId="0" applyNumberFormat="1" applyFont="1" applyFill="1" applyBorder="1" applyAlignment="1" applyProtection="1">
      <alignment horizontal="right" vertical="top"/>
      <protection locked="0"/>
    </xf>
    <xf numFmtId="0" fontId="2" fillId="2" borderId="2" xfId="0" applyFont="1" applyFill="1" applyBorder="1" applyAlignment="1" applyProtection="1">
      <alignment horizontal="right" vertical="top"/>
      <protection locked="0"/>
    </xf>
    <xf numFmtId="0" fontId="8" fillId="2" borderId="1" xfId="0" applyFont="1" applyFill="1" applyBorder="1" applyAlignment="1" applyProtection="1">
      <alignment horizontal="left" vertical="top"/>
      <protection locked="0"/>
    </xf>
    <xf numFmtId="2" fontId="3" fillId="2" borderId="3" xfId="0" applyNumberFormat="1" applyFont="1" applyFill="1" applyBorder="1" applyAlignment="1" applyProtection="1">
      <alignment vertical="top"/>
      <protection locked="0"/>
    </xf>
    <xf numFmtId="2" fontId="3" fillId="2" borderId="1" xfId="0" applyNumberFormat="1" applyFont="1" applyFill="1" applyBorder="1" applyAlignment="1" applyProtection="1">
      <alignment vertical="top"/>
      <protection locked="0"/>
    </xf>
    <xf numFmtId="0" fontId="0" fillId="0" borderId="0" xfId="0" applyAlignment="1">
      <alignment horizontal="center"/>
    </xf>
    <xf numFmtId="0" fontId="16" fillId="3" borderId="1" xfId="0" applyFont="1" applyFill="1" applyBorder="1" applyAlignment="1">
      <alignment horizontal="center" wrapText="1"/>
    </xf>
    <xf numFmtId="44" fontId="0" fillId="0" borderId="0" xfId="1" applyFont="1"/>
    <xf numFmtId="44" fontId="0" fillId="0" borderId="0" xfId="1" applyFont="1" applyAlignment="1">
      <alignment horizontal="center"/>
    </xf>
    <xf numFmtId="1" fontId="14" fillId="2" borderId="1" xfId="0" applyNumberFormat="1" applyFont="1" applyFill="1" applyBorder="1" applyAlignment="1" applyProtection="1">
      <alignment horizontal="center" vertical="top"/>
      <protection locked="0"/>
    </xf>
    <xf numFmtId="14" fontId="14" fillId="2" borderId="1" xfId="0" applyNumberFormat="1" applyFont="1" applyFill="1" applyBorder="1" applyAlignment="1" applyProtection="1">
      <alignment horizontal="center" vertical="top"/>
      <protection locked="0"/>
    </xf>
    <xf numFmtId="44" fontId="14" fillId="2" borderId="1" xfId="1" applyFont="1" applyFill="1" applyBorder="1" applyAlignment="1" applyProtection="1">
      <alignment horizontal="center" vertical="top"/>
      <protection locked="0"/>
    </xf>
    <xf numFmtId="0" fontId="3" fillId="0" borderId="0" xfId="0" applyFont="1" applyAlignment="1" applyProtection="1">
      <alignment horizontal="left" vertical="top"/>
    </xf>
    <xf numFmtId="0" fontId="17" fillId="4" borderId="0" xfId="0" applyFont="1" applyFill="1" applyAlignment="1" applyProtection="1">
      <alignment horizontal="left" vertical="center"/>
    </xf>
    <xf numFmtId="0" fontId="4" fillId="4" borderId="0" xfId="0" applyFont="1" applyFill="1" applyAlignment="1" applyProtection="1">
      <alignment horizontal="left" vertical="center"/>
    </xf>
    <xf numFmtId="0" fontId="4" fillId="4" borderId="0" xfId="0" applyFont="1" applyFill="1" applyAlignment="1" applyProtection="1">
      <alignment horizontal="right" vertical="center"/>
    </xf>
    <xf numFmtId="0" fontId="4" fillId="0" borderId="0" xfId="0" applyFont="1" applyFill="1" applyAlignment="1" applyProtection="1">
      <alignment horizontal="left" vertical="top"/>
    </xf>
    <xf numFmtId="0" fontId="16" fillId="0" borderId="0" xfId="0" applyFont="1" applyAlignment="1" applyProtection="1">
      <alignment horizontal="right" vertical="top"/>
    </xf>
    <xf numFmtId="0" fontId="2" fillId="0" borderId="0" xfId="0" applyFont="1" applyAlignment="1" applyProtection="1">
      <alignment horizontal="right" vertical="top"/>
    </xf>
    <xf numFmtId="0" fontId="2" fillId="0" borderId="1" xfId="0" applyFont="1" applyBorder="1" applyAlignment="1" applyProtection="1">
      <alignment horizontal="right" vertical="top" wrapText="1"/>
    </xf>
    <xf numFmtId="0" fontId="2" fillId="0" borderId="1" xfId="0" applyFont="1" applyBorder="1" applyAlignment="1" applyProtection="1">
      <alignment horizontal="right" vertical="top"/>
    </xf>
    <xf numFmtId="1" fontId="3" fillId="0" borderId="1" xfId="0" applyNumberFormat="1" applyFont="1" applyBorder="1" applyAlignment="1" applyProtection="1">
      <alignment vertical="top"/>
    </xf>
    <xf numFmtId="164" fontId="2" fillId="0" borderId="4" xfId="0" applyNumberFormat="1" applyFont="1" applyFill="1" applyBorder="1" applyAlignment="1" applyProtection="1">
      <alignment horizontal="right" vertical="top"/>
    </xf>
    <xf numFmtId="1" fontId="3" fillId="0" borderId="1" xfId="0" applyNumberFormat="1" applyFont="1" applyBorder="1" applyAlignment="1" applyProtection="1">
      <alignment horizontal="right" vertical="top"/>
    </xf>
    <xf numFmtId="164" fontId="3" fillId="0" borderId="0" xfId="0" applyNumberFormat="1" applyFont="1" applyBorder="1" applyAlignment="1" applyProtection="1">
      <alignment horizontal="center" vertical="top"/>
    </xf>
    <xf numFmtId="0" fontId="3" fillId="0" borderId="0" xfId="0" applyFont="1" applyBorder="1" applyAlignment="1" applyProtection="1">
      <alignment horizontal="left" vertical="top"/>
    </xf>
    <xf numFmtId="2" fontId="7" fillId="0" borderId="0" xfId="0" applyNumberFormat="1" applyFont="1" applyFill="1" applyBorder="1" applyAlignment="1" applyProtection="1">
      <alignment horizontal="right" vertical="top"/>
    </xf>
    <xf numFmtId="2" fontId="3" fillId="0" borderId="0" xfId="0" applyNumberFormat="1" applyFont="1" applyAlignment="1" applyProtection="1">
      <alignment horizontal="left" vertical="top"/>
    </xf>
    <xf numFmtId="0" fontId="2" fillId="0" borderId="4" xfId="0" applyFont="1" applyBorder="1" applyAlignment="1" applyProtection="1">
      <alignment horizontal="right" vertical="top"/>
    </xf>
    <xf numFmtId="2" fontId="3" fillId="0" borderId="0" xfId="0" applyNumberFormat="1" applyFont="1" applyBorder="1" applyAlignment="1" applyProtection="1">
      <alignment vertical="top"/>
    </xf>
    <xf numFmtId="0" fontId="2" fillId="0" borderId="4" xfId="0" applyNumberFormat="1" applyFont="1" applyFill="1" applyBorder="1" applyAlignment="1" applyProtection="1">
      <alignment horizontal="right" vertical="top"/>
    </xf>
    <xf numFmtId="165" fontId="7" fillId="0" borderId="0" xfId="0" applyNumberFormat="1" applyFont="1" applyFill="1" applyBorder="1" applyAlignment="1" applyProtection="1">
      <alignment horizontal="right" vertical="top"/>
    </xf>
    <xf numFmtId="1" fontId="3" fillId="0" borderId="0" xfId="0" applyNumberFormat="1" applyFont="1" applyBorder="1" applyAlignment="1" applyProtection="1">
      <alignment vertical="top"/>
    </xf>
    <xf numFmtId="1" fontId="7" fillId="0" borderId="0" xfId="0" applyNumberFormat="1" applyFont="1" applyFill="1" applyBorder="1" applyAlignment="1" applyProtection="1">
      <alignment horizontal="right" vertical="top"/>
    </xf>
    <xf numFmtId="1" fontId="3" fillId="0" borderId="0" xfId="0" applyNumberFormat="1" applyFont="1" applyBorder="1" applyAlignment="1" applyProtection="1">
      <alignment horizontal="right" vertical="top"/>
    </xf>
    <xf numFmtId="0" fontId="3" fillId="0" borderId="0" xfId="0" applyNumberFormat="1" applyFont="1" applyBorder="1" applyAlignment="1" applyProtection="1">
      <alignment horizontal="center" vertical="top"/>
    </xf>
    <xf numFmtId="0" fontId="3" fillId="0" borderId="0" xfId="0" applyNumberFormat="1" applyFont="1" applyBorder="1" applyAlignment="1" applyProtection="1">
      <alignment horizontal="left" vertical="top"/>
    </xf>
    <xf numFmtId="165" fontId="3" fillId="0" borderId="0" xfId="0" applyNumberFormat="1" applyFont="1" applyBorder="1" applyAlignment="1" applyProtection="1">
      <alignment horizontal="right" vertical="top"/>
    </xf>
    <xf numFmtId="0" fontId="3" fillId="0" borderId="0" xfId="0" applyFont="1" applyFill="1" applyAlignment="1" applyProtection="1">
      <alignment horizontal="left" vertical="top"/>
    </xf>
    <xf numFmtId="0" fontId="5" fillId="0" borderId="0" xfId="0" applyFont="1" applyAlignment="1" applyProtection="1">
      <alignment horizontal="left" vertical="top"/>
    </xf>
    <xf numFmtId="0" fontId="3" fillId="0" borderId="0" xfId="0" applyFont="1" applyAlignment="1" applyProtection="1">
      <alignment vertical="top"/>
    </xf>
    <xf numFmtId="2" fontId="7" fillId="0" borderId="0" xfId="0" applyNumberFormat="1" applyFont="1" applyFill="1" applyAlignment="1" applyProtection="1">
      <alignment horizontal="left" vertical="top"/>
    </xf>
    <xf numFmtId="0" fontId="4" fillId="0" borderId="0" xfId="0" applyFont="1" applyFill="1" applyAlignment="1" applyProtection="1">
      <alignment horizontal="left" vertical="center"/>
    </xf>
    <xf numFmtId="0" fontId="16" fillId="0" borderId="0" xfId="0" applyFont="1" applyAlignment="1" applyProtection="1">
      <alignment horizontal="left" vertical="top"/>
    </xf>
    <xf numFmtId="0" fontId="2" fillId="0" borderId="0" xfId="0" applyFont="1" applyAlignment="1" applyProtection="1">
      <alignment horizontal="left" vertical="top"/>
    </xf>
    <xf numFmtId="0" fontId="5" fillId="0" borderId="2" xfId="0" applyFont="1" applyBorder="1" applyAlignment="1" applyProtection="1">
      <alignment vertical="top"/>
    </xf>
    <xf numFmtId="0" fontId="10" fillId="5" borderId="1" xfId="0" applyNumberFormat="1" applyFont="1" applyFill="1" applyBorder="1" applyAlignment="1" applyProtection="1">
      <alignment horizontal="right" vertical="top"/>
    </xf>
    <xf numFmtId="0" fontId="10" fillId="5" borderId="1" xfId="0" applyNumberFormat="1" applyFont="1" applyFill="1" applyBorder="1" applyAlignment="1" applyProtection="1">
      <alignment vertical="top"/>
    </xf>
    <xf numFmtId="0" fontId="10" fillId="0" borderId="0" xfId="0" applyNumberFormat="1" applyFont="1" applyAlignment="1" applyProtection="1">
      <alignment horizontal="right" vertical="top"/>
    </xf>
    <xf numFmtId="2" fontId="3" fillId="0" borderId="0" xfId="0" applyNumberFormat="1" applyFont="1" applyBorder="1" applyAlignment="1" applyProtection="1">
      <alignment horizontal="right" vertical="top"/>
    </xf>
    <xf numFmtId="2" fontId="3" fillId="0" borderId="0" xfId="0" applyNumberFormat="1" applyFont="1" applyAlignment="1" applyProtection="1">
      <alignment horizontal="right" vertical="top"/>
    </xf>
    <xf numFmtId="0" fontId="2" fillId="0" borderId="0" xfId="0" applyFont="1" applyBorder="1" applyAlignment="1" applyProtection="1">
      <alignment horizontal="right" vertical="top"/>
    </xf>
    <xf numFmtId="0" fontId="2" fillId="0" borderId="7" xfId="0" applyFont="1" applyBorder="1" applyAlignment="1" applyProtection="1">
      <alignment horizontal="right" vertical="top"/>
    </xf>
    <xf numFmtId="0" fontId="5" fillId="0" borderId="8" xfId="0" applyFont="1" applyBorder="1" applyAlignment="1" applyProtection="1">
      <alignment horizontal="left" vertical="top"/>
    </xf>
    <xf numFmtId="0" fontId="3" fillId="0" borderId="1" xfId="0" applyFont="1" applyBorder="1" applyAlignment="1" applyProtection="1">
      <alignment horizontal="right" vertical="top"/>
    </xf>
    <xf numFmtId="0" fontId="2" fillId="0" borderId="9" xfId="0" applyFont="1" applyBorder="1" applyAlignment="1" applyProtection="1">
      <alignment horizontal="right" vertical="top"/>
    </xf>
    <xf numFmtId="0" fontId="7" fillId="0" borderId="0" xfId="0" applyFont="1" applyFill="1" applyAlignment="1" applyProtection="1">
      <alignment horizontal="left" vertical="top"/>
    </xf>
    <xf numFmtId="1" fontId="12" fillId="6" borderId="0" xfId="0" applyNumberFormat="1" applyFont="1" applyFill="1" applyBorder="1" applyAlignment="1" applyProtection="1">
      <alignment horizontal="center" vertical="center"/>
    </xf>
    <xf numFmtId="0" fontId="15" fillId="0" borderId="0" xfId="0" applyFont="1" applyAlignment="1" applyProtection="1">
      <alignment horizontal="left" vertical="top"/>
    </xf>
    <xf numFmtId="1" fontId="14" fillId="0" borderId="0" xfId="0" applyNumberFormat="1" applyFont="1" applyAlignment="1" applyProtection="1">
      <alignment horizontal="center" vertical="center"/>
    </xf>
    <xf numFmtId="44" fontId="14" fillId="0" borderId="0" xfId="1" applyFont="1" applyAlignment="1" applyProtection="1">
      <alignment horizontal="center" vertical="top"/>
    </xf>
    <xf numFmtId="0" fontId="15" fillId="0" borderId="0" xfId="0" applyFont="1" applyBorder="1" applyAlignment="1" applyProtection="1">
      <alignment horizontal="left" vertical="top"/>
    </xf>
    <xf numFmtId="0" fontId="15" fillId="0" borderId="0" xfId="0" applyFont="1" applyBorder="1" applyAlignment="1" applyProtection="1">
      <alignment horizontal="right" vertical="top"/>
    </xf>
    <xf numFmtId="0" fontId="15" fillId="0" borderId="0" xfId="0" applyFont="1" applyBorder="1" applyAlignment="1" applyProtection="1">
      <alignment horizontal="center" vertical="center"/>
    </xf>
    <xf numFmtId="0" fontId="3" fillId="0" borderId="0" xfId="0" applyFont="1" applyAlignment="1" applyProtection="1">
      <alignment horizontal="right" vertical="top"/>
    </xf>
    <xf numFmtId="0" fontId="20" fillId="0" borderId="0" xfId="0" applyFont="1" applyBorder="1" applyAlignment="1" applyProtection="1">
      <alignment horizontal="right" vertical="top"/>
    </xf>
    <xf numFmtId="0" fontId="3" fillId="7" borderId="1" xfId="0" applyFont="1" applyFill="1" applyBorder="1" applyAlignment="1" applyProtection="1">
      <alignment horizontal="right" vertical="top"/>
      <protection locked="0"/>
    </xf>
    <xf numFmtId="0" fontId="21" fillId="0" borderId="0" xfId="0" applyFont="1" applyAlignment="1" applyProtection="1">
      <alignment horizontal="right" vertical="top"/>
    </xf>
    <xf numFmtId="44" fontId="14" fillId="0" borderId="0" xfId="1" applyFont="1" applyAlignment="1" applyProtection="1">
      <alignment horizontal="left" vertical="top"/>
    </xf>
    <xf numFmtId="0" fontId="19" fillId="0" borderId="0" xfId="0" applyFont="1" applyAlignment="1" applyProtection="1">
      <alignment horizontal="left" vertical="top"/>
    </xf>
    <xf numFmtId="0" fontId="3" fillId="8" borderId="0" xfId="0" applyFont="1" applyFill="1" applyAlignment="1" applyProtection="1">
      <alignment horizontal="left" vertical="top"/>
    </xf>
    <xf numFmtId="0" fontId="2" fillId="8" borderId="0" xfId="0" applyFont="1" applyFill="1" applyAlignment="1" applyProtection="1">
      <alignment horizontal="right" vertical="top"/>
    </xf>
    <xf numFmtId="0" fontId="20" fillId="8" borderId="0" xfId="0" applyFont="1" applyFill="1" applyBorder="1" applyAlignment="1" applyProtection="1">
      <alignment horizontal="right" vertical="top"/>
    </xf>
    <xf numFmtId="0" fontId="3" fillId="8" borderId="0" xfId="0" applyFont="1" applyFill="1" applyBorder="1" applyAlignment="1" applyProtection="1">
      <alignment horizontal="right" vertical="top"/>
    </xf>
    <xf numFmtId="0" fontId="7" fillId="8" borderId="0" xfId="0" applyFont="1" applyFill="1" applyAlignment="1" applyProtection="1">
      <alignment horizontal="left" vertical="top"/>
    </xf>
    <xf numFmtId="0" fontId="2" fillId="0" borderId="1" xfId="0" applyFont="1" applyBorder="1" applyAlignment="1" applyProtection="1">
      <alignment horizontal="left" vertical="top"/>
    </xf>
    <xf numFmtId="164" fontId="2" fillId="0" borderId="0" xfId="0" applyNumberFormat="1" applyFont="1" applyFill="1" applyBorder="1" applyAlignment="1" applyProtection="1">
      <alignment horizontal="right" vertical="top"/>
    </xf>
    <xf numFmtId="0" fontId="2" fillId="0" borderId="0" xfId="0" applyNumberFormat="1" applyFont="1" applyFill="1" applyBorder="1" applyAlignment="1" applyProtection="1">
      <alignment horizontal="right" vertical="top"/>
    </xf>
    <xf numFmtId="0" fontId="2" fillId="0" borderId="2" xfId="0" applyFont="1" applyBorder="1" applyAlignment="1" applyProtection="1">
      <alignment horizontal="left" vertical="top"/>
    </xf>
    <xf numFmtId="0" fontId="2" fillId="0" borderId="3" xfId="0" applyFont="1" applyBorder="1" applyAlignment="1" applyProtection="1">
      <alignment horizontal="left" vertical="top"/>
    </xf>
    <xf numFmtId="0" fontId="3" fillId="0" borderId="0" xfId="0" applyFont="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2" xfId="0" applyFont="1" applyBorder="1" applyAlignment="1" applyProtection="1">
      <alignment horizontal="centerContinuous" vertical="top"/>
      <protection locked="0"/>
    </xf>
    <xf numFmtId="0" fontId="3" fillId="0" borderId="6" xfId="0" applyFont="1" applyBorder="1" applyAlignment="1" applyProtection="1">
      <alignment horizontal="centerContinuous" vertical="top"/>
      <protection locked="0"/>
    </xf>
    <xf numFmtId="0" fontId="3" fillId="0" borderId="3" xfId="0" applyFont="1" applyBorder="1" applyAlignment="1" applyProtection="1">
      <alignment horizontal="centerContinuous" vertical="top"/>
      <protection locked="0"/>
    </xf>
    <xf numFmtId="0" fontId="3" fillId="0" borderId="0" xfId="0" applyFont="1" applyFill="1" applyBorder="1" applyAlignment="1" applyProtection="1">
      <alignment horizontal="left" vertical="top"/>
      <protection locked="0"/>
    </xf>
    <xf numFmtId="0" fontId="11" fillId="0" borderId="3" xfId="0" applyFont="1" applyBorder="1" applyAlignment="1" applyProtection="1">
      <alignment horizontal="right" vertical="top" wrapText="1"/>
      <protection locked="0"/>
    </xf>
    <xf numFmtId="0" fontId="24" fillId="0" borderId="0" xfId="0" applyFont="1" applyAlignment="1" applyProtection="1">
      <alignment vertical="top"/>
    </xf>
    <xf numFmtId="0" fontId="23" fillId="8" borderId="0" xfId="0" applyFont="1" applyFill="1" applyProtection="1"/>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5" fillId="0" borderId="0" xfId="0" applyFont="1" applyAlignment="1" applyProtection="1">
      <alignment horizontal="left" vertical="top" wrapText="1"/>
    </xf>
    <xf numFmtId="0" fontId="2" fillId="0" borderId="2" xfId="0" applyFont="1" applyBorder="1" applyAlignment="1" applyProtection="1">
      <alignment horizontal="left" vertical="top"/>
    </xf>
    <xf numFmtId="0" fontId="2" fillId="0" borderId="6" xfId="0" applyFont="1" applyBorder="1" applyAlignment="1" applyProtection="1">
      <alignment horizontal="left" vertical="top"/>
    </xf>
    <xf numFmtId="0" fontId="2" fillId="0" borderId="3" xfId="0" applyFont="1" applyBorder="1" applyAlignment="1" applyProtection="1">
      <alignment horizontal="left" vertical="top"/>
    </xf>
    <xf numFmtId="0" fontId="9" fillId="0" borderId="2"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3" xfId="0" applyFont="1" applyFill="1" applyBorder="1" applyAlignment="1" applyProtection="1">
      <alignment horizontal="center"/>
      <protection locked="0"/>
    </xf>
    <xf numFmtId="0" fontId="16" fillId="0" borderId="0" xfId="0" applyFont="1" applyAlignment="1" applyProtection="1">
      <alignment horizontal="left" vertical="top" wrapText="1"/>
    </xf>
    <xf numFmtId="0" fontId="3" fillId="0" borderId="2" xfId="0" applyFont="1" applyBorder="1" applyAlignment="1" applyProtection="1">
      <alignment horizontal="center" vertical="top"/>
      <protection locked="0"/>
    </xf>
    <xf numFmtId="0" fontId="3" fillId="0" borderId="6" xfId="0" applyFont="1" applyBorder="1" applyAlignment="1" applyProtection="1">
      <alignment horizontal="center" vertical="top"/>
      <protection locked="0"/>
    </xf>
    <xf numFmtId="0" fontId="3" fillId="0" borderId="3" xfId="0" applyFont="1" applyBorder="1" applyAlignment="1" applyProtection="1">
      <alignment horizontal="center" vertical="top"/>
      <protection locked="0"/>
    </xf>
    <xf numFmtId="0" fontId="3" fillId="2" borderId="2"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3" xfId="0" applyFont="1" applyFill="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12" fillId="6" borderId="0" xfId="0" applyFont="1" applyFill="1" applyBorder="1" applyAlignment="1" applyProtection="1">
      <alignment horizontal="center" vertical="center" wrapText="1"/>
    </xf>
    <xf numFmtId="0" fontId="3" fillId="0" borderId="2" xfId="0" applyFont="1" applyBorder="1" applyAlignment="1" applyProtection="1">
      <alignment horizontal="center" vertical="top"/>
    </xf>
    <xf numFmtId="0" fontId="3" fillId="0" borderId="6" xfId="0" applyFont="1" applyBorder="1" applyAlignment="1" applyProtection="1">
      <alignment horizontal="center" vertical="top"/>
    </xf>
    <xf numFmtId="0" fontId="3" fillId="0" borderId="3" xfId="0" applyFont="1" applyBorder="1" applyAlignment="1" applyProtection="1">
      <alignment horizontal="center" vertical="top"/>
    </xf>
    <xf numFmtId="0" fontId="3" fillId="2" borderId="2" xfId="0" applyFont="1" applyFill="1" applyBorder="1" applyAlignment="1" applyProtection="1">
      <alignment horizontal="right" vertical="top"/>
      <protection locked="0"/>
    </xf>
    <xf numFmtId="0" fontId="3" fillId="2" borderId="6" xfId="0" applyFont="1" applyFill="1" applyBorder="1" applyAlignment="1" applyProtection="1">
      <alignment horizontal="right" vertical="top"/>
      <protection locked="0"/>
    </xf>
    <xf numFmtId="0" fontId="3" fillId="2" borderId="3" xfId="0" applyFont="1" applyFill="1" applyBorder="1" applyAlignment="1" applyProtection="1">
      <alignment horizontal="right" vertical="top"/>
      <protection locked="0"/>
    </xf>
    <xf numFmtId="0" fontId="2" fillId="0" borderId="2" xfId="0" applyFont="1" applyBorder="1" applyAlignment="1" applyProtection="1">
      <alignment horizontal="right" vertical="top" wrapText="1"/>
    </xf>
    <xf numFmtId="0" fontId="2" fillId="0" borderId="6" xfId="0" applyFont="1" applyBorder="1" applyAlignment="1" applyProtection="1">
      <alignment horizontal="right" vertical="top" wrapText="1"/>
    </xf>
    <xf numFmtId="0" fontId="2" fillId="0" borderId="3" xfId="0" applyFont="1" applyBorder="1" applyAlignment="1" applyProtection="1">
      <alignment horizontal="right" vertical="top" wrapText="1"/>
    </xf>
    <xf numFmtId="0" fontId="3" fillId="2" borderId="2" xfId="0" applyNumberFormat="1" applyFont="1" applyFill="1" applyBorder="1" applyAlignment="1" applyProtection="1">
      <alignment horizontal="left" vertical="top"/>
      <protection locked="0"/>
    </xf>
    <xf numFmtId="0" fontId="3" fillId="2" borderId="3" xfId="0" applyNumberFormat="1" applyFont="1" applyFill="1" applyBorder="1" applyAlignment="1" applyProtection="1">
      <alignment horizontal="left" vertical="top"/>
      <protection locked="0"/>
    </xf>
    <xf numFmtId="0" fontId="5" fillId="0" borderId="0" xfId="0" applyNumberFormat="1" applyFont="1" applyFill="1" applyBorder="1" applyAlignment="1" applyProtection="1">
      <alignment horizontal="right" vertical="top"/>
    </xf>
    <xf numFmtId="0" fontId="12" fillId="0" borderId="2" xfId="0" applyFont="1" applyBorder="1" applyAlignment="1" applyProtection="1">
      <alignment horizontal="left" vertical="top"/>
    </xf>
    <xf numFmtId="0" fontId="12" fillId="0" borderId="3" xfId="0" applyFont="1" applyBorder="1" applyAlignment="1" applyProtection="1">
      <alignment horizontal="left" vertical="top"/>
    </xf>
    <xf numFmtId="0" fontId="12" fillId="2" borderId="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49" fontId="12" fillId="2" borderId="6" xfId="0" applyNumberFormat="1" applyFon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0" fontId="3" fillId="0" borderId="0" xfId="0" applyNumberFormat="1" applyFont="1" applyAlignment="1" applyProtection="1">
      <alignment horizontal="left" vertical="top" wrapText="1"/>
    </xf>
    <xf numFmtId="0" fontId="5" fillId="0" borderId="10" xfId="0" applyFont="1" applyBorder="1" applyAlignment="1" applyProtection="1">
      <alignment horizontal="left" vertical="top" wrapText="1"/>
    </xf>
    <xf numFmtId="164" fontId="2" fillId="0" borderId="0" xfId="0" applyNumberFormat="1" applyFont="1" applyFill="1" applyBorder="1" applyAlignment="1" applyProtection="1">
      <alignment horizontal="right" vertical="top"/>
    </xf>
    <xf numFmtId="164" fontId="5" fillId="0" borderId="0" xfId="0" applyNumberFormat="1" applyFont="1" applyFill="1" applyBorder="1" applyAlignment="1" applyProtection="1">
      <alignment horizontal="right" vertical="top"/>
    </xf>
    <xf numFmtId="0" fontId="5" fillId="0" borderId="10" xfId="0" applyFont="1" applyBorder="1" applyAlignment="1" applyProtection="1">
      <alignment vertical="top" wrapText="1"/>
    </xf>
    <xf numFmtId="0" fontId="2" fillId="0" borderId="0" xfId="0" applyNumberFormat="1" applyFont="1" applyFill="1" applyBorder="1" applyAlignment="1" applyProtection="1">
      <alignment horizontal="right" vertical="top"/>
    </xf>
    <xf numFmtId="0" fontId="5" fillId="0" borderId="10" xfId="0" applyFont="1" applyBorder="1" applyAlignment="1" applyProtection="1">
      <alignment horizontal="left" vertical="top"/>
    </xf>
    <xf numFmtId="0" fontId="3" fillId="7" borderId="2" xfId="0" applyFont="1" applyFill="1" applyBorder="1" applyAlignment="1" applyProtection="1">
      <alignment horizontal="left" vertical="top"/>
      <protection locked="0"/>
    </xf>
    <xf numFmtId="0" fontId="3" fillId="7" borderId="6" xfId="0" applyFont="1" applyFill="1" applyBorder="1" applyAlignment="1" applyProtection="1">
      <alignment horizontal="left" vertical="top"/>
      <protection locked="0"/>
    </xf>
    <xf numFmtId="0" fontId="2" fillId="0" borderId="2" xfId="0" applyFont="1" applyBorder="1" applyAlignment="1" applyProtection="1">
      <alignment horizontal="right" vertical="top"/>
    </xf>
    <xf numFmtId="0" fontId="2" fillId="0" borderId="3" xfId="0" applyFont="1" applyBorder="1" applyAlignment="1" applyProtection="1">
      <alignment horizontal="right" vertical="top"/>
    </xf>
    <xf numFmtId="2" fontId="2" fillId="2" borderId="2" xfId="0" applyNumberFormat="1" applyFont="1" applyFill="1" applyBorder="1" applyAlignment="1" applyProtection="1">
      <alignment horizontal="right" vertical="top"/>
      <protection locked="0"/>
    </xf>
    <xf numFmtId="2" fontId="2" fillId="2" borderId="3" xfId="0" applyNumberFormat="1" applyFont="1" applyFill="1" applyBorder="1" applyAlignment="1" applyProtection="1">
      <alignment horizontal="right" vertical="top"/>
      <protection locked="0"/>
    </xf>
    <xf numFmtId="0" fontId="2" fillId="0" borderId="1" xfId="0" applyFont="1" applyBorder="1" applyAlignment="1" applyProtection="1">
      <alignment horizontal="left" vertical="top"/>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14"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fmlaLink="$B$4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469900</xdr:colOff>
          <xdr:row>13</xdr:row>
          <xdr:rowOff>0</xdr:rowOff>
        </xdr:from>
        <xdr:to>
          <xdr:col>3</xdr:col>
          <xdr:colOff>419100</xdr:colOff>
          <xdr:row>13</xdr:row>
          <xdr:rowOff>146050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Certificate (Vocational/Technical)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14</xdr:row>
          <xdr:rowOff>0</xdr:rowOff>
        </xdr:from>
        <xdr:to>
          <xdr:col>3</xdr:col>
          <xdr:colOff>419100</xdr:colOff>
          <xdr:row>14</xdr:row>
          <xdr:rowOff>146050</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AA / AS 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15</xdr:row>
          <xdr:rowOff>0</xdr:rowOff>
        </xdr:from>
        <xdr:to>
          <xdr:col>3</xdr:col>
          <xdr:colOff>419100</xdr:colOff>
          <xdr:row>15</xdr:row>
          <xdr:rowOff>146050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BA / BS 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16</xdr:row>
          <xdr:rowOff>0</xdr:rowOff>
        </xdr:from>
        <xdr:to>
          <xdr:col>3</xdr:col>
          <xdr:colOff>419100</xdr:colOff>
          <xdr:row>16</xdr:row>
          <xdr:rowOff>146050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Master's 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0</xdr:rowOff>
        </xdr:from>
        <xdr:to>
          <xdr:col>3</xdr:col>
          <xdr:colOff>622300</xdr:colOff>
          <xdr:row>17</xdr:row>
          <xdr:rowOff>146050</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Double Master's Degrees, please 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20</xdr:row>
          <xdr:rowOff>0</xdr:rowOff>
        </xdr:from>
        <xdr:to>
          <xdr:col>4</xdr:col>
          <xdr:colOff>152400</xdr:colOff>
          <xdr:row>20</xdr:row>
          <xdr:rowOff>146050</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Master's plus 30 graduate hours or MFA, MSW, or MA in Clin Mntl Hlth Cnsling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21</xdr:row>
          <xdr:rowOff>0</xdr:rowOff>
        </xdr:from>
        <xdr:to>
          <xdr:col>3</xdr:col>
          <xdr:colOff>419100</xdr:colOff>
          <xdr:row>21</xdr:row>
          <xdr:rowOff>146050</xdr:rowOff>
        </xdr:to>
        <xdr:sp macro="" textlink="">
          <xdr:nvSpPr>
            <xdr:cNvPr id="1031" name="Option Button 7" hidden="1">
              <a:extLst>
                <a:ext uri="{63B3BB69-23CF-44E3-9099-C40C66FF867C}">
                  <a14:compatExt spid="_x0000_s10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Master's plus 45 graduate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22</xdr:row>
          <xdr:rowOff>0</xdr:rowOff>
        </xdr:from>
        <xdr:to>
          <xdr:col>3</xdr:col>
          <xdr:colOff>419100</xdr:colOff>
          <xdr:row>22</xdr:row>
          <xdr:rowOff>146050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23</xdr:row>
          <xdr:rowOff>0</xdr:rowOff>
        </xdr:from>
        <xdr:to>
          <xdr:col>3</xdr:col>
          <xdr:colOff>1041400</xdr:colOff>
          <xdr:row>23</xdr:row>
          <xdr:rowOff>146050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Professional Certifications for Licensure, please 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27</xdr:row>
          <xdr:rowOff>0</xdr:rowOff>
        </xdr:from>
        <xdr:to>
          <xdr:col>3</xdr:col>
          <xdr:colOff>1422400</xdr:colOff>
          <xdr:row>27</xdr:row>
          <xdr:rowOff>146050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Certificate of Advanced Graduate Study (C.A.G.S.), please 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39</xdr:row>
          <xdr:rowOff>0</xdr:rowOff>
        </xdr:from>
        <xdr:to>
          <xdr:col>3</xdr:col>
          <xdr:colOff>1295400</xdr:colOff>
          <xdr:row>39</xdr:row>
          <xdr:rowOff>146050</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Instructor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40</xdr:row>
          <xdr:rowOff>0</xdr:rowOff>
        </xdr:from>
        <xdr:to>
          <xdr:col>3</xdr:col>
          <xdr:colOff>1295400</xdr:colOff>
          <xdr:row>40</xdr:row>
          <xdr:rowOff>146050</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Assistant Professor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41</xdr:row>
          <xdr:rowOff>0</xdr:rowOff>
        </xdr:from>
        <xdr:to>
          <xdr:col>3</xdr:col>
          <xdr:colOff>1295400</xdr:colOff>
          <xdr:row>41</xdr:row>
          <xdr:rowOff>146050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Associate Professor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42</xdr:row>
          <xdr:rowOff>0</xdr:rowOff>
        </xdr:from>
        <xdr:to>
          <xdr:col>3</xdr:col>
          <xdr:colOff>1295400</xdr:colOff>
          <xdr:row>42</xdr:row>
          <xdr:rowOff>146050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Professor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4</xdr:col>
          <xdr:colOff>222250</xdr:colOff>
          <xdr:row>44</xdr:row>
          <xdr:rowOff>6350</xdr:rowOff>
        </xdr:to>
        <xdr:sp macro="" textlink="">
          <xdr:nvSpPr>
            <xdr:cNvPr id="1041" name="Group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222250</xdr:colOff>
          <xdr:row>28</xdr:row>
          <xdr:rowOff>0</xdr:rowOff>
        </xdr:to>
        <xdr:sp macro="" textlink="">
          <xdr:nvSpPr>
            <xdr:cNvPr id="1042" name="Group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5"/>
  <sheetViews>
    <sheetView tabSelected="1" topLeftCell="A226" zoomScaleNormal="100" workbookViewId="0">
      <selection activeCell="C2" sqref="C2:F2"/>
    </sheetView>
  </sheetViews>
  <sheetFormatPr defaultColWidth="9.1796875" defaultRowHeight="18" customHeight="1" x14ac:dyDescent="0.25"/>
  <cols>
    <col min="1" max="1" width="11.54296875" style="17" customWidth="1"/>
    <col min="2" max="2" width="13.26953125" style="17" customWidth="1"/>
    <col min="3" max="3" width="14" style="17" customWidth="1"/>
    <col min="4" max="4" width="38.1796875" style="17" customWidth="1"/>
    <col min="5" max="5" width="8.26953125" style="17" customWidth="1"/>
    <col min="6" max="6" width="7.7265625" style="17" customWidth="1"/>
    <col min="7" max="16384" width="9.1796875" style="17"/>
  </cols>
  <sheetData>
    <row r="1" spans="1:6" ht="30" customHeight="1" x14ac:dyDescent="0.25">
      <c r="A1" s="92" t="s">
        <v>82</v>
      </c>
    </row>
    <row r="2" spans="1:6" ht="18" customHeight="1" x14ac:dyDescent="0.25">
      <c r="A2" s="127" t="s">
        <v>0</v>
      </c>
      <c r="B2" s="128"/>
      <c r="C2" s="129"/>
      <c r="D2" s="130"/>
      <c r="E2" s="130"/>
      <c r="F2" s="131"/>
    </row>
    <row r="3" spans="1:6" ht="18" customHeight="1" x14ac:dyDescent="0.25">
      <c r="A3" s="127" t="s">
        <v>1</v>
      </c>
      <c r="B3" s="128"/>
      <c r="C3" s="132"/>
      <c r="D3" s="133"/>
      <c r="E3" s="133"/>
      <c r="F3" s="134"/>
    </row>
    <row r="4" spans="1:6" ht="18" customHeight="1" x14ac:dyDescent="0.25">
      <c r="A4" s="127" t="s">
        <v>2</v>
      </c>
      <c r="B4" s="128"/>
      <c r="C4" s="129" t="s">
        <v>87</v>
      </c>
      <c r="D4" s="130"/>
      <c r="E4" s="130"/>
      <c r="F4" s="131"/>
    </row>
    <row r="5" spans="1:6" ht="18" customHeight="1" x14ac:dyDescent="0.25">
      <c r="A5" s="127" t="s">
        <v>3</v>
      </c>
      <c r="B5" s="128"/>
      <c r="C5" s="129"/>
      <c r="D5" s="130"/>
      <c r="E5" s="130"/>
      <c r="F5" s="131"/>
    </row>
    <row r="6" spans="1:6" ht="11.5" x14ac:dyDescent="0.25"/>
    <row r="7" spans="1:6" ht="76.5" customHeight="1" x14ac:dyDescent="0.25">
      <c r="A7" s="135" t="s">
        <v>77</v>
      </c>
      <c r="B7" s="135"/>
      <c r="C7" s="135"/>
      <c r="D7" s="135"/>
      <c r="E7" s="135"/>
      <c r="F7" s="135"/>
    </row>
    <row r="8" spans="1:6" ht="18" customHeight="1" x14ac:dyDescent="0.25">
      <c r="D8" s="46">
        <f>D151</f>
        <v>0</v>
      </c>
    </row>
    <row r="9" spans="1:6" ht="18" customHeight="1" x14ac:dyDescent="0.25">
      <c r="A9" s="18" t="s">
        <v>41</v>
      </c>
      <c r="B9" s="19"/>
      <c r="C9" s="19"/>
      <c r="D9" s="19"/>
      <c r="E9" s="20"/>
      <c r="F9" s="20" t="s">
        <v>42</v>
      </c>
    </row>
    <row r="10" spans="1:6" ht="18" customHeight="1" x14ac:dyDescent="0.25">
      <c r="A10" s="47"/>
      <c r="B10" s="47"/>
      <c r="C10" s="47"/>
      <c r="D10" s="47"/>
      <c r="E10" s="47"/>
      <c r="F10" s="47"/>
    </row>
    <row r="11" spans="1:6" ht="18" customHeight="1" x14ac:dyDescent="0.25">
      <c r="A11" s="22" t="s">
        <v>6</v>
      </c>
      <c r="B11" s="103" t="s">
        <v>43</v>
      </c>
      <c r="C11" s="103"/>
      <c r="D11" s="103"/>
      <c r="E11" s="103"/>
      <c r="F11" s="103"/>
    </row>
    <row r="12" spans="1:6" ht="12" customHeight="1" x14ac:dyDescent="0.25">
      <c r="A12" s="23"/>
      <c r="B12" s="141" t="s">
        <v>44</v>
      </c>
      <c r="C12" s="141"/>
      <c r="D12" s="141"/>
      <c r="E12" s="141"/>
      <c r="F12" s="141"/>
    </row>
    <row r="13" spans="1:6" ht="18" customHeight="1" x14ac:dyDescent="0.25">
      <c r="A13" s="23"/>
      <c r="B13" s="50"/>
      <c r="C13" s="97" t="s">
        <v>45</v>
      </c>
      <c r="D13" s="98"/>
      <c r="E13" s="99"/>
      <c r="F13" s="25" t="s">
        <v>13</v>
      </c>
    </row>
    <row r="14" spans="1:6" ht="18" customHeight="1" x14ac:dyDescent="0.3">
      <c r="B14" s="7">
        <v>3</v>
      </c>
      <c r="C14" s="100"/>
      <c r="D14" s="101"/>
      <c r="E14" s="102"/>
      <c r="F14" s="51">
        <v>0</v>
      </c>
    </row>
    <row r="15" spans="1:6" ht="18" customHeight="1" x14ac:dyDescent="0.25">
      <c r="B15" s="7"/>
      <c r="C15" s="104"/>
      <c r="D15" s="105"/>
      <c r="E15" s="106"/>
      <c r="F15" s="51">
        <f>IF(B14=2, "OK", 0)</f>
        <v>0</v>
      </c>
    </row>
    <row r="16" spans="1:6" ht="18" customHeight="1" x14ac:dyDescent="0.25">
      <c r="B16" s="7"/>
      <c r="C16" s="104"/>
      <c r="D16" s="105"/>
      <c r="E16" s="106"/>
      <c r="F16" s="51" t="str">
        <f>IF(B14=3, "OK", 0)</f>
        <v>OK</v>
      </c>
    </row>
    <row r="17" spans="2:6" ht="18" customHeight="1" x14ac:dyDescent="0.25">
      <c r="B17" s="7"/>
      <c r="C17" s="104"/>
      <c r="D17" s="105"/>
      <c r="E17" s="106"/>
      <c r="F17" s="51">
        <f>IF(B14=4, "OK", 0)</f>
        <v>0</v>
      </c>
    </row>
    <row r="18" spans="2:6" ht="18" customHeight="1" x14ac:dyDescent="0.25">
      <c r="B18" s="7"/>
      <c r="C18" s="104"/>
      <c r="D18" s="105"/>
      <c r="E18" s="106"/>
      <c r="F18" s="52">
        <f>IF(B14=5, 40, 0)</f>
        <v>0</v>
      </c>
    </row>
    <row r="19" spans="2:6" ht="18" customHeight="1" x14ac:dyDescent="0.25">
      <c r="B19" s="86"/>
      <c r="C19" s="107"/>
      <c r="D19" s="108"/>
      <c r="E19" s="109"/>
      <c r="F19" s="53"/>
    </row>
    <row r="20" spans="2:6" ht="18" customHeight="1" x14ac:dyDescent="0.25">
      <c r="B20" s="86"/>
      <c r="C20" s="107"/>
      <c r="D20" s="108"/>
      <c r="E20" s="109"/>
      <c r="F20" s="53"/>
    </row>
    <row r="21" spans="2:6" ht="18" customHeight="1" x14ac:dyDescent="0.25">
      <c r="B21" s="7"/>
      <c r="C21" s="104"/>
      <c r="D21" s="105"/>
      <c r="E21" s="106"/>
      <c r="F21" s="51">
        <f>IF(B14=6, 40, 0)</f>
        <v>0</v>
      </c>
    </row>
    <row r="22" spans="2:6" ht="18" customHeight="1" x14ac:dyDescent="0.25">
      <c r="B22" s="7"/>
      <c r="C22" s="104"/>
      <c r="D22" s="105"/>
      <c r="E22" s="106"/>
      <c r="F22" s="51">
        <f>IF(B14=7, 50, 0)</f>
        <v>0</v>
      </c>
    </row>
    <row r="23" spans="2:6" ht="18" customHeight="1" x14ac:dyDescent="0.25">
      <c r="B23" s="7"/>
      <c r="C23" s="104"/>
      <c r="D23" s="105"/>
      <c r="E23" s="106"/>
      <c r="F23" s="51">
        <f>IF(B14=8, 75, 0)</f>
        <v>0</v>
      </c>
    </row>
    <row r="24" spans="2:6" ht="18" customHeight="1" x14ac:dyDescent="0.25">
      <c r="B24" s="7"/>
      <c r="C24" s="104"/>
      <c r="D24" s="105"/>
      <c r="E24" s="106"/>
      <c r="F24" s="51">
        <f>IF(B14=9, "OK", 0)</f>
        <v>0</v>
      </c>
    </row>
    <row r="25" spans="2:6" ht="18" customHeight="1" x14ac:dyDescent="0.25">
      <c r="B25" s="86"/>
      <c r="C25" s="107"/>
      <c r="D25" s="108"/>
      <c r="E25" s="109"/>
      <c r="F25" s="53"/>
    </row>
    <row r="26" spans="2:6" ht="18" customHeight="1" x14ac:dyDescent="0.25">
      <c r="B26" s="86"/>
      <c r="C26" s="107"/>
      <c r="D26" s="108"/>
      <c r="E26" s="109"/>
      <c r="F26" s="53"/>
    </row>
    <row r="27" spans="2:6" ht="18" customHeight="1" x14ac:dyDescent="0.25">
      <c r="B27" s="86"/>
      <c r="C27" s="107"/>
      <c r="D27" s="108"/>
      <c r="E27" s="109"/>
      <c r="F27" s="53"/>
    </row>
    <row r="28" spans="2:6" ht="18" customHeight="1" x14ac:dyDescent="0.25">
      <c r="B28" s="7"/>
      <c r="C28" s="87"/>
      <c r="D28" s="88"/>
      <c r="E28" s="89"/>
      <c r="F28" s="51">
        <f>IF(B14=10, 40, 0)</f>
        <v>0</v>
      </c>
    </row>
    <row r="29" spans="2:6" ht="21" x14ac:dyDescent="0.25">
      <c r="B29" s="90"/>
      <c r="C29" s="110" t="s">
        <v>46</v>
      </c>
      <c r="D29" s="111"/>
      <c r="E29" s="91" t="s">
        <v>47</v>
      </c>
      <c r="F29" s="54"/>
    </row>
    <row r="30" spans="2:6" ht="18" customHeight="1" x14ac:dyDescent="0.25">
      <c r="B30" s="85"/>
      <c r="C30" s="112"/>
      <c r="D30" s="113"/>
      <c r="E30" s="8"/>
      <c r="F30" s="55"/>
    </row>
    <row r="31" spans="2:6" ht="18" customHeight="1" x14ac:dyDescent="0.25">
      <c r="B31" s="85"/>
      <c r="C31" s="112"/>
      <c r="D31" s="113"/>
      <c r="E31" s="8"/>
      <c r="F31" s="55"/>
    </row>
    <row r="32" spans="2:6" ht="18" customHeight="1" x14ac:dyDescent="0.25">
      <c r="B32" s="85"/>
      <c r="C32" s="112"/>
      <c r="D32" s="113"/>
      <c r="E32" s="9"/>
      <c r="F32" s="55"/>
    </row>
    <row r="33" spans="1:6" ht="21" customHeight="1" x14ac:dyDescent="0.25">
      <c r="C33" s="56"/>
      <c r="D33" s="56" t="s">
        <v>14</v>
      </c>
      <c r="E33" s="57"/>
      <c r="F33" s="28">
        <f>SUM(F14:F28)</f>
        <v>0</v>
      </c>
    </row>
    <row r="34" spans="1:6" ht="28.5" customHeight="1" x14ac:dyDescent="0.25">
      <c r="B34" s="56"/>
      <c r="C34" s="56"/>
      <c r="D34" s="56"/>
      <c r="E34" s="56"/>
      <c r="F34" s="39"/>
    </row>
    <row r="35" spans="1:6" ht="18" customHeight="1" x14ac:dyDescent="0.25">
      <c r="A35" s="18" t="s">
        <v>48</v>
      </c>
      <c r="B35" s="19"/>
      <c r="C35" s="19"/>
      <c r="D35" s="19"/>
      <c r="E35" s="20"/>
      <c r="F35" s="20" t="s">
        <v>49</v>
      </c>
    </row>
    <row r="36" spans="1:6" ht="18" customHeight="1" x14ac:dyDescent="0.25">
      <c r="B36" s="56"/>
      <c r="C36" s="56"/>
      <c r="D36" s="56"/>
      <c r="E36" s="56"/>
      <c r="F36" s="39"/>
    </row>
    <row r="37" spans="1:6" ht="18" customHeight="1" x14ac:dyDescent="0.25">
      <c r="A37" s="22" t="s">
        <v>6</v>
      </c>
      <c r="B37" s="103" t="s">
        <v>48</v>
      </c>
      <c r="C37" s="103"/>
      <c r="D37" s="103"/>
      <c r="E37" s="103"/>
      <c r="F37" s="103"/>
    </row>
    <row r="38" spans="1:6" ht="12" customHeight="1" x14ac:dyDescent="0.25">
      <c r="A38" s="23"/>
      <c r="B38" s="44" t="s">
        <v>50</v>
      </c>
      <c r="C38" s="44"/>
      <c r="D38" s="44"/>
      <c r="E38" s="44"/>
      <c r="F38" s="44"/>
    </row>
    <row r="39" spans="1:6" ht="18" customHeight="1" x14ac:dyDescent="0.25">
      <c r="A39" s="23"/>
      <c r="B39" s="58"/>
      <c r="C39" s="97" t="s">
        <v>51</v>
      </c>
      <c r="D39" s="98"/>
      <c r="E39" s="99"/>
      <c r="F39" s="25" t="s">
        <v>13</v>
      </c>
    </row>
    <row r="40" spans="1:6" ht="18" customHeight="1" x14ac:dyDescent="0.25">
      <c r="B40" s="7">
        <v>1</v>
      </c>
      <c r="C40" s="115"/>
      <c r="D40" s="116"/>
      <c r="E40" s="117"/>
      <c r="F40" s="59" t="str">
        <f>IF(B40=1, "OK", 0)</f>
        <v>OK</v>
      </c>
    </row>
    <row r="41" spans="1:6" ht="18" customHeight="1" x14ac:dyDescent="0.25">
      <c r="B41" s="2"/>
      <c r="C41" s="115"/>
      <c r="D41" s="116"/>
      <c r="E41" s="117"/>
      <c r="F41" s="59">
        <f>IF(B40=2, 20, 0)</f>
        <v>0</v>
      </c>
    </row>
    <row r="42" spans="1:6" ht="18" customHeight="1" x14ac:dyDescent="0.25">
      <c r="B42" s="2"/>
      <c r="C42" s="115"/>
      <c r="D42" s="116"/>
      <c r="E42" s="117"/>
      <c r="F42" s="59">
        <f>IF(B40=3, 40, 0)</f>
        <v>0</v>
      </c>
    </row>
    <row r="43" spans="1:6" ht="18" customHeight="1" x14ac:dyDescent="0.25">
      <c r="B43" s="2"/>
      <c r="C43" s="115"/>
      <c r="D43" s="116"/>
      <c r="E43" s="117"/>
      <c r="F43" s="59">
        <f>IF(B40=4, 60, 0)</f>
        <v>0</v>
      </c>
    </row>
    <row r="44" spans="1:6" ht="18" customHeight="1" x14ac:dyDescent="0.25">
      <c r="D44" s="33" t="s">
        <v>14</v>
      </c>
      <c r="E44" s="60"/>
      <c r="F44" s="28">
        <f>SUM(F40:F43)</f>
        <v>0</v>
      </c>
    </row>
    <row r="45" spans="1:6" ht="18" customHeight="1" x14ac:dyDescent="0.25">
      <c r="C45" s="23"/>
      <c r="D45" s="23"/>
      <c r="E45" s="56"/>
      <c r="F45" s="39"/>
    </row>
    <row r="46" spans="1:6" ht="18" customHeight="1" x14ac:dyDescent="0.25">
      <c r="A46" s="18" t="s">
        <v>4</v>
      </c>
      <c r="B46" s="19"/>
      <c r="C46" s="19"/>
      <c r="D46" s="19"/>
      <c r="E46" s="20"/>
      <c r="F46" s="20" t="s">
        <v>5</v>
      </c>
    </row>
    <row r="47" spans="1:6" ht="15" customHeight="1" x14ac:dyDescent="0.25">
      <c r="A47" s="21"/>
      <c r="B47" s="21"/>
      <c r="C47" s="21"/>
      <c r="D47" s="21"/>
      <c r="E47" s="21"/>
      <c r="F47" s="21"/>
    </row>
    <row r="48" spans="1:6" ht="18" customHeight="1" x14ac:dyDescent="0.25">
      <c r="A48" s="22" t="s">
        <v>6</v>
      </c>
      <c r="B48" s="103" t="s">
        <v>7</v>
      </c>
      <c r="C48" s="103"/>
      <c r="D48" s="103"/>
      <c r="E48" s="103"/>
      <c r="F48" s="103"/>
    </row>
    <row r="49" spans="1:7" ht="12" customHeight="1" x14ac:dyDescent="0.25">
      <c r="A49" s="23"/>
      <c r="B49" s="136" t="s">
        <v>8</v>
      </c>
      <c r="C49" s="136"/>
      <c r="D49" s="136"/>
      <c r="E49" s="136"/>
      <c r="F49" s="136"/>
    </row>
    <row r="50" spans="1:7" ht="24" customHeight="1" x14ac:dyDescent="0.25">
      <c r="B50" s="24" t="s">
        <v>9</v>
      </c>
      <c r="C50" s="24" t="s">
        <v>10</v>
      </c>
      <c r="D50" s="80" t="s">
        <v>11</v>
      </c>
      <c r="E50" s="25" t="s">
        <v>12</v>
      </c>
      <c r="F50" s="25" t="s">
        <v>13</v>
      </c>
    </row>
    <row r="51" spans="1:7" s="43" customFormat="1" ht="18" customHeight="1" x14ac:dyDescent="0.25">
      <c r="A51" s="17"/>
      <c r="B51" s="1"/>
      <c r="C51" s="1"/>
      <c r="D51" s="2"/>
      <c r="E51" s="3">
        <v>0</v>
      </c>
      <c r="F51" s="26">
        <f t="shared" ref="F51:F56" si="0">E51*8</f>
        <v>0</v>
      </c>
      <c r="G51" s="17"/>
    </row>
    <row r="52" spans="1:7" ht="18" customHeight="1" x14ac:dyDescent="0.25">
      <c r="B52" s="1"/>
      <c r="C52" s="1"/>
      <c r="D52" s="2"/>
      <c r="E52" s="3">
        <v>0</v>
      </c>
      <c r="F52" s="26">
        <f t="shared" si="0"/>
        <v>0</v>
      </c>
    </row>
    <row r="53" spans="1:7" ht="18" customHeight="1" x14ac:dyDescent="0.25">
      <c r="B53" s="1"/>
      <c r="C53" s="1"/>
      <c r="D53" s="2"/>
      <c r="E53" s="3">
        <v>0</v>
      </c>
      <c r="F53" s="26">
        <f t="shared" si="0"/>
        <v>0</v>
      </c>
    </row>
    <row r="54" spans="1:7" ht="18" customHeight="1" x14ac:dyDescent="0.25">
      <c r="B54" s="1"/>
      <c r="C54" s="1"/>
      <c r="D54" s="2"/>
      <c r="E54" s="3">
        <v>0</v>
      </c>
      <c r="F54" s="26">
        <f t="shared" si="0"/>
        <v>0</v>
      </c>
    </row>
    <row r="55" spans="1:7" ht="18" customHeight="1" x14ac:dyDescent="0.25">
      <c r="B55" s="1"/>
      <c r="C55" s="1"/>
      <c r="D55" s="2"/>
      <c r="E55" s="3">
        <v>0</v>
      </c>
      <c r="F55" s="26">
        <f t="shared" si="0"/>
        <v>0</v>
      </c>
    </row>
    <row r="56" spans="1:7" ht="18" customHeight="1" x14ac:dyDescent="0.25">
      <c r="B56" s="1"/>
      <c r="C56" s="1"/>
      <c r="D56" s="2"/>
      <c r="E56" s="3">
        <v>0</v>
      </c>
      <c r="F56" s="26">
        <f t="shared" si="0"/>
        <v>0</v>
      </c>
    </row>
    <row r="57" spans="1:7" ht="18" customHeight="1" x14ac:dyDescent="0.25">
      <c r="C57" s="27"/>
      <c r="D57" s="27" t="s">
        <v>14</v>
      </c>
      <c r="E57" s="28">
        <f>MIN(E58,40)</f>
        <v>0</v>
      </c>
      <c r="F57" s="26">
        <f>E57*8</f>
        <v>0</v>
      </c>
    </row>
    <row r="58" spans="1:7" ht="18" customHeight="1" x14ac:dyDescent="0.25">
      <c r="B58" s="29"/>
      <c r="C58" s="29"/>
      <c r="D58" s="30"/>
      <c r="E58" s="31">
        <f>SUM(E51:E56)</f>
        <v>0</v>
      </c>
      <c r="F58" s="32"/>
    </row>
    <row r="59" spans="1:7" ht="18" customHeight="1" x14ac:dyDescent="0.25">
      <c r="A59" s="22" t="s">
        <v>15</v>
      </c>
      <c r="B59" s="103" t="s">
        <v>16</v>
      </c>
      <c r="C59" s="103"/>
      <c r="D59" s="103"/>
      <c r="E59" s="103"/>
      <c r="F59" s="103"/>
    </row>
    <row r="60" spans="1:7" ht="12" customHeight="1" x14ac:dyDescent="0.25">
      <c r="A60" s="23"/>
      <c r="B60" s="136" t="s">
        <v>17</v>
      </c>
      <c r="C60" s="136"/>
      <c r="D60" s="136"/>
      <c r="E60" s="136"/>
      <c r="F60" s="136"/>
    </row>
    <row r="61" spans="1:7" ht="24" customHeight="1" x14ac:dyDescent="0.25">
      <c r="B61" s="24" t="s">
        <v>9</v>
      </c>
      <c r="C61" s="24" t="s">
        <v>10</v>
      </c>
      <c r="D61" s="80" t="s">
        <v>11</v>
      </c>
      <c r="E61" s="25" t="s">
        <v>12</v>
      </c>
      <c r="F61" s="25" t="s">
        <v>13</v>
      </c>
    </row>
    <row r="62" spans="1:7" ht="18" customHeight="1" x14ac:dyDescent="0.25">
      <c r="B62" s="1"/>
      <c r="C62" s="1"/>
      <c r="D62" s="2"/>
      <c r="E62" s="3">
        <v>0</v>
      </c>
      <c r="F62" s="26">
        <f t="shared" ref="F62:F67" si="1">E62*8</f>
        <v>0</v>
      </c>
    </row>
    <row r="63" spans="1:7" ht="18" customHeight="1" x14ac:dyDescent="0.25">
      <c r="B63" s="1"/>
      <c r="C63" s="1"/>
      <c r="D63" s="2"/>
      <c r="E63" s="3">
        <v>0</v>
      </c>
      <c r="F63" s="26">
        <f t="shared" si="1"/>
        <v>0</v>
      </c>
    </row>
    <row r="64" spans="1:7" ht="18" customHeight="1" x14ac:dyDescent="0.25">
      <c r="B64" s="1"/>
      <c r="C64" s="1"/>
      <c r="D64" s="2"/>
      <c r="E64" s="3">
        <v>0</v>
      </c>
      <c r="F64" s="26">
        <f t="shared" si="1"/>
        <v>0</v>
      </c>
    </row>
    <row r="65" spans="1:6" ht="18" customHeight="1" x14ac:dyDescent="0.25">
      <c r="B65" s="1"/>
      <c r="C65" s="1"/>
      <c r="D65" s="2"/>
      <c r="E65" s="3">
        <v>0</v>
      </c>
      <c r="F65" s="26">
        <f t="shared" si="1"/>
        <v>0</v>
      </c>
    </row>
    <row r="66" spans="1:6" ht="18" customHeight="1" x14ac:dyDescent="0.25">
      <c r="B66" s="1"/>
      <c r="C66" s="1"/>
      <c r="D66" s="2"/>
      <c r="E66" s="3">
        <v>0</v>
      </c>
      <c r="F66" s="26">
        <f t="shared" si="1"/>
        <v>0</v>
      </c>
    </row>
    <row r="67" spans="1:6" ht="18" customHeight="1" x14ac:dyDescent="0.25">
      <c r="B67" s="1"/>
      <c r="C67" s="1"/>
      <c r="D67" s="2"/>
      <c r="E67" s="3">
        <v>0</v>
      </c>
      <c r="F67" s="26">
        <f t="shared" si="1"/>
        <v>0</v>
      </c>
    </row>
    <row r="68" spans="1:6" ht="18" customHeight="1" x14ac:dyDescent="0.25">
      <c r="C68" s="33"/>
      <c r="D68" s="33" t="s">
        <v>14</v>
      </c>
      <c r="E68" s="28">
        <f>MIN(E69,20)</f>
        <v>0</v>
      </c>
      <c r="F68" s="26">
        <f>E68*8</f>
        <v>0</v>
      </c>
    </row>
    <row r="69" spans="1:6" ht="21.75" customHeight="1" x14ac:dyDescent="0.25">
      <c r="E69" s="31">
        <f>SUM(E62:E67)</f>
        <v>0</v>
      </c>
      <c r="F69" s="34"/>
    </row>
    <row r="70" spans="1:6" ht="26.25" customHeight="1" x14ac:dyDescent="0.25">
      <c r="A70" s="22" t="s">
        <v>18</v>
      </c>
      <c r="B70" s="103" t="s">
        <v>19</v>
      </c>
      <c r="C70" s="103"/>
      <c r="D70" s="103"/>
      <c r="E70" s="103"/>
      <c r="F70" s="103"/>
    </row>
    <row r="71" spans="1:6" ht="12" customHeight="1" x14ac:dyDescent="0.25">
      <c r="A71" s="23"/>
      <c r="B71" s="136" t="s">
        <v>20</v>
      </c>
      <c r="C71" s="136"/>
      <c r="D71" s="136"/>
      <c r="E71" s="136"/>
      <c r="F71" s="136"/>
    </row>
    <row r="72" spans="1:6" ht="24" customHeight="1" x14ac:dyDescent="0.25">
      <c r="B72" s="24" t="s">
        <v>21</v>
      </c>
      <c r="C72" s="83" t="s">
        <v>22</v>
      </c>
      <c r="D72" s="84"/>
      <c r="E72" s="25" t="s">
        <v>23</v>
      </c>
      <c r="F72" s="25" t="s">
        <v>13</v>
      </c>
    </row>
    <row r="73" spans="1:6" ht="18" customHeight="1" x14ac:dyDescent="0.25">
      <c r="B73" s="4"/>
      <c r="C73" s="124"/>
      <c r="D73" s="125"/>
      <c r="E73" s="3">
        <v>0</v>
      </c>
      <c r="F73" s="26">
        <f>ROUNDDOWN(E73/3,0)</f>
        <v>0</v>
      </c>
    </row>
    <row r="74" spans="1:6" ht="18" customHeight="1" x14ac:dyDescent="0.25">
      <c r="B74" s="4"/>
      <c r="C74" s="124"/>
      <c r="D74" s="125"/>
      <c r="E74" s="3">
        <v>0</v>
      </c>
      <c r="F74" s="26">
        <f t="shared" ref="F74:F82" si="2">ROUNDDOWN(E74/3,0)</f>
        <v>0</v>
      </c>
    </row>
    <row r="75" spans="1:6" ht="18" customHeight="1" x14ac:dyDescent="0.25">
      <c r="B75" s="4"/>
      <c r="C75" s="124"/>
      <c r="D75" s="125"/>
      <c r="E75" s="3">
        <v>0</v>
      </c>
      <c r="F75" s="26">
        <f t="shared" si="2"/>
        <v>0</v>
      </c>
    </row>
    <row r="76" spans="1:6" ht="18" customHeight="1" x14ac:dyDescent="0.25">
      <c r="B76" s="4"/>
      <c r="C76" s="124"/>
      <c r="D76" s="125"/>
      <c r="E76" s="3">
        <v>0</v>
      </c>
      <c r="F76" s="26">
        <f t="shared" si="2"/>
        <v>0</v>
      </c>
    </row>
    <row r="77" spans="1:6" ht="18" customHeight="1" x14ac:dyDescent="0.25">
      <c r="B77" s="4"/>
      <c r="C77" s="124"/>
      <c r="D77" s="125"/>
      <c r="E77" s="3">
        <v>0</v>
      </c>
      <c r="F77" s="26">
        <f t="shared" si="2"/>
        <v>0</v>
      </c>
    </row>
    <row r="78" spans="1:6" ht="18" customHeight="1" x14ac:dyDescent="0.25">
      <c r="B78" s="4"/>
      <c r="C78" s="124"/>
      <c r="D78" s="125"/>
      <c r="E78" s="3">
        <v>0</v>
      </c>
      <c r="F78" s="26">
        <f t="shared" si="2"/>
        <v>0</v>
      </c>
    </row>
    <row r="79" spans="1:6" ht="18" customHeight="1" x14ac:dyDescent="0.25">
      <c r="B79" s="4"/>
      <c r="C79" s="124"/>
      <c r="D79" s="125"/>
      <c r="E79" s="3">
        <v>0</v>
      </c>
      <c r="F79" s="26">
        <f t="shared" si="2"/>
        <v>0</v>
      </c>
    </row>
    <row r="80" spans="1:6" ht="18" customHeight="1" x14ac:dyDescent="0.25">
      <c r="B80" s="4"/>
      <c r="C80" s="124"/>
      <c r="D80" s="125"/>
      <c r="E80" s="3">
        <v>0</v>
      </c>
      <c r="F80" s="26">
        <f t="shared" si="2"/>
        <v>0</v>
      </c>
    </row>
    <row r="81" spans="1:7" ht="18" customHeight="1" x14ac:dyDescent="0.25">
      <c r="B81" s="4"/>
      <c r="C81" s="124"/>
      <c r="D81" s="125"/>
      <c r="E81" s="3">
        <v>0</v>
      </c>
      <c r="F81" s="26">
        <f t="shared" si="2"/>
        <v>0</v>
      </c>
    </row>
    <row r="82" spans="1:7" ht="18" customHeight="1" x14ac:dyDescent="0.25">
      <c r="B82" s="5"/>
      <c r="C82" s="124"/>
      <c r="D82" s="125"/>
      <c r="E82" s="3">
        <v>0</v>
      </c>
      <c r="F82" s="26">
        <f t="shared" si="2"/>
        <v>0</v>
      </c>
    </row>
    <row r="83" spans="1:7" ht="18" customHeight="1" x14ac:dyDescent="0.25">
      <c r="C83" s="35"/>
      <c r="D83" s="35" t="s">
        <v>14</v>
      </c>
      <c r="E83" s="28">
        <f>MIN(E84,48)</f>
        <v>0</v>
      </c>
      <c r="F83" s="26">
        <f>E83/3</f>
        <v>0</v>
      </c>
    </row>
    <row r="84" spans="1:7" ht="18" customHeight="1" x14ac:dyDescent="0.25">
      <c r="B84" s="82"/>
      <c r="C84" s="82"/>
      <c r="D84" s="82"/>
      <c r="E84" s="36">
        <f>SUM(E73:E82)</f>
        <v>0</v>
      </c>
      <c r="F84" s="37"/>
    </row>
    <row r="85" spans="1:7" ht="18" customHeight="1" x14ac:dyDescent="0.25">
      <c r="B85" s="140" t="s">
        <v>4</v>
      </c>
      <c r="C85" s="140"/>
      <c r="D85" s="140"/>
      <c r="E85" s="38">
        <f>SUM(F57+F68+F83)</f>
        <v>0</v>
      </c>
      <c r="F85" s="26">
        <f>MIN(E85, 320)</f>
        <v>0</v>
      </c>
    </row>
    <row r="86" spans="1:7" ht="18" customHeight="1" x14ac:dyDescent="0.25">
      <c r="B86" s="126" t="s">
        <v>24</v>
      </c>
      <c r="C86" s="126"/>
      <c r="D86" s="126"/>
      <c r="E86" s="39"/>
      <c r="F86" s="37"/>
    </row>
    <row r="87" spans="1:7" ht="18" customHeight="1" x14ac:dyDescent="0.25">
      <c r="B87" s="40"/>
      <c r="C87" s="41"/>
      <c r="D87" s="41"/>
      <c r="E87" s="42"/>
      <c r="F87" s="32"/>
    </row>
    <row r="88" spans="1:7" ht="18" customHeight="1" x14ac:dyDescent="0.25">
      <c r="A88" s="18" t="s">
        <v>25</v>
      </c>
      <c r="B88" s="19"/>
      <c r="C88" s="19"/>
      <c r="D88" s="19"/>
      <c r="E88" s="20"/>
      <c r="F88" s="20" t="s">
        <v>68</v>
      </c>
    </row>
    <row r="89" spans="1:7" ht="18" customHeight="1" x14ac:dyDescent="0.25">
      <c r="A89" s="21"/>
      <c r="B89" s="21"/>
      <c r="C89" s="21"/>
      <c r="D89" s="21"/>
      <c r="E89" s="21"/>
      <c r="F89" s="21"/>
      <c r="G89" s="43"/>
    </row>
    <row r="90" spans="1:7" ht="18" customHeight="1" x14ac:dyDescent="0.25">
      <c r="A90" s="22" t="s">
        <v>6</v>
      </c>
      <c r="B90" s="103" t="s">
        <v>26</v>
      </c>
      <c r="C90" s="103"/>
      <c r="D90" s="103"/>
      <c r="E90" s="103"/>
      <c r="F90" s="103"/>
    </row>
    <row r="91" spans="1:7" ht="12" customHeight="1" x14ac:dyDescent="0.25">
      <c r="A91" s="23"/>
      <c r="B91" s="136" t="s">
        <v>27</v>
      </c>
      <c r="C91" s="136"/>
      <c r="D91" s="136"/>
      <c r="E91" s="136"/>
      <c r="F91" s="136"/>
    </row>
    <row r="92" spans="1:7" ht="15" customHeight="1" x14ac:dyDescent="0.25">
      <c r="B92" s="24" t="s">
        <v>9</v>
      </c>
      <c r="C92" s="24" t="s">
        <v>10</v>
      </c>
      <c r="D92" s="80" t="s">
        <v>11</v>
      </c>
      <c r="E92" s="25" t="s">
        <v>12</v>
      </c>
      <c r="F92" s="25" t="s">
        <v>13</v>
      </c>
    </row>
    <row r="93" spans="1:7" ht="18" customHeight="1" x14ac:dyDescent="0.25">
      <c r="B93" s="1"/>
      <c r="C93" s="1"/>
      <c r="D93" s="2"/>
      <c r="E93" s="3">
        <v>0</v>
      </c>
      <c r="F93" s="26">
        <f>E93*4</f>
        <v>0</v>
      </c>
    </row>
    <row r="94" spans="1:7" ht="18" customHeight="1" x14ac:dyDescent="0.25">
      <c r="B94" s="1"/>
      <c r="C94" s="1"/>
      <c r="D94" s="2"/>
      <c r="E94" s="3">
        <v>0</v>
      </c>
      <c r="F94" s="26">
        <f>E94*4</f>
        <v>0</v>
      </c>
    </row>
    <row r="95" spans="1:7" ht="18" customHeight="1" x14ac:dyDescent="0.25">
      <c r="B95" s="1"/>
      <c r="C95" s="1"/>
      <c r="D95" s="2"/>
      <c r="E95" s="3">
        <v>0</v>
      </c>
      <c r="F95" s="26">
        <f>E95*4</f>
        <v>0</v>
      </c>
    </row>
    <row r="96" spans="1:7" ht="18" customHeight="1" x14ac:dyDescent="0.25">
      <c r="B96" s="1"/>
      <c r="C96" s="1"/>
      <c r="D96" s="2"/>
      <c r="E96" s="3">
        <v>0</v>
      </c>
      <c r="F96" s="26">
        <f>E96*4</f>
        <v>0</v>
      </c>
    </row>
    <row r="97" spans="1:7" ht="18" customHeight="1" x14ac:dyDescent="0.25">
      <c r="C97" s="27"/>
      <c r="D97" s="27" t="s">
        <v>14</v>
      </c>
      <c r="E97" s="28">
        <f>MIN(E98,3)</f>
        <v>0</v>
      </c>
      <c r="F97" s="26">
        <f>E97*4</f>
        <v>0</v>
      </c>
    </row>
    <row r="98" spans="1:7" ht="18" customHeight="1" x14ac:dyDescent="0.25">
      <c r="B98" s="29"/>
      <c r="C98" s="29"/>
      <c r="D98" s="30"/>
      <c r="E98" s="31">
        <f>SUM(E93:E96)</f>
        <v>0</v>
      </c>
      <c r="F98" s="32"/>
    </row>
    <row r="99" spans="1:7" ht="18" customHeight="1" x14ac:dyDescent="0.25">
      <c r="A99" s="22" t="s">
        <v>15</v>
      </c>
      <c r="B99" s="103" t="s">
        <v>28</v>
      </c>
      <c r="C99" s="103"/>
      <c r="D99" s="103"/>
      <c r="E99" s="103"/>
      <c r="F99" s="103"/>
    </row>
    <row r="100" spans="1:7" ht="12" customHeight="1" x14ac:dyDescent="0.25">
      <c r="A100" s="23"/>
      <c r="B100" s="136" t="s">
        <v>29</v>
      </c>
      <c r="C100" s="136"/>
      <c r="D100" s="136"/>
      <c r="E100" s="136"/>
      <c r="F100" s="136"/>
    </row>
    <row r="101" spans="1:7" ht="23" x14ac:dyDescent="0.25">
      <c r="B101" s="24" t="s">
        <v>9</v>
      </c>
      <c r="C101" s="24" t="s">
        <v>10</v>
      </c>
      <c r="D101" s="80" t="s">
        <v>11</v>
      </c>
      <c r="E101" s="25" t="s">
        <v>12</v>
      </c>
      <c r="F101" s="25" t="s">
        <v>13</v>
      </c>
    </row>
    <row r="102" spans="1:7" ht="18" customHeight="1" x14ac:dyDescent="0.25">
      <c r="B102" s="1"/>
      <c r="C102" s="1"/>
      <c r="D102" s="2"/>
      <c r="E102" s="3">
        <v>0</v>
      </c>
      <c r="F102" s="26">
        <f>E102*4</f>
        <v>0</v>
      </c>
    </row>
    <row r="103" spans="1:7" ht="18" customHeight="1" x14ac:dyDescent="0.25">
      <c r="B103" s="1"/>
      <c r="C103" s="1"/>
      <c r="D103" s="2"/>
      <c r="E103" s="3">
        <v>0</v>
      </c>
      <c r="F103" s="26">
        <f>E103*4</f>
        <v>0</v>
      </c>
    </row>
    <row r="104" spans="1:7" ht="18" customHeight="1" x14ac:dyDescent="0.25">
      <c r="B104" s="1"/>
      <c r="C104" s="1"/>
      <c r="D104" s="2"/>
      <c r="E104" s="3">
        <v>0</v>
      </c>
      <c r="F104" s="26">
        <f>E104*4</f>
        <v>0</v>
      </c>
    </row>
    <row r="105" spans="1:7" ht="18" customHeight="1" x14ac:dyDescent="0.25">
      <c r="B105" s="1"/>
      <c r="C105" s="1"/>
      <c r="D105" s="2"/>
      <c r="E105" s="3">
        <v>0</v>
      </c>
      <c r="F105" s="26">
        <f>E105*4</f>
        <v>0</v>
      </c>
    </row>
    <row r="106" spans="1:7" ht="18" customHeight="1" x14ac:dyDescent="0.25">
      <c r="D106" s="27" t="s">
        <v>14</v>
      </c>
      <c r="E106" s="28">
        <f>MIN(E107,8)</f>
        <v>0</v>
      </c>
      <c r="F106" s="26">
        <f>E106*4</f>
        <v>0</v>
      </c>
    </row>
    <row r="107" spans="1:7" ht="19.5" customHeight="1" x14ac:dyDescent="0.25">
      <c r="E107" s="31">
        <f>SUM(E102:E105)</f>
        <v>0</v>
      </c>
    </row>
    <row r="108" spans="1:7" ht="18" customHeight="1" x14ac:dyDescent="0.25">
      <c r="A108" s="22" t="s">
        <v>18</v>
      </c>
      <c r="B108" s="103" t="s">
        <v>30</v>
      </c>
      <c r="C108" s="103"/>
      <c r="D108" s="103"/>
      <c r="E108" s="103"/>
      <c r="F108" s="103"/>
    </row>
    <row r="109" spans="1:7" s="43" customFormat="1" ht="12" customHeight="1" x14ac:dyDescent="0.25">
      <c r="A109" s="23"/>
      <c r="B109" s="136" t="s">
        <v>69</v>
      </c>
      <c r="C109" s="136"/>
      <c r="D109" s="136"/>
      <c r="E109" s="136"/>
      <c r="F109" s="136"/>
      <c r="G109" s="17"/>
    </row>
    <row r="110" spans="1:7" ht="23" x14ac:dyDescent="0.25">
      <c r="B110" s="24" t="s">
        <v>31</v>
      </c>
      <c r="C110" s="24" t="s">
        <v>10</v>
      </c>
      <c r="D110" s="80" t="s">
        <v>11</v>
      </c>
      <c r="E110" s="25" t="s">
        <v>12</v>
      </c>
      <c r="F110" s="25" t="s">
        <v>13</v>
      </c>
    </row>
    <row r="111" spans="1:7" ht="18" customHeight="1" x14ac:dyDescent="0.25">
      <c r="B111" s="1"/>
      <c r="C111" s="1"/>
      <c r="D111" s="2"/>
      <c r="E111" s="3">
        <v>0</v>
      </c>
      <c r="F111" s="26">
        <f>E111*8</f>
        <v>0</v>
      </c>
    </row>
    <row r="112" spans="1:7" ht="18" customHeight="1" x14ac:dyDescent="0.25">
      <c r="B112" s="1"/>
      <c r="C112" s="1"/>
      <c r="D112" s="2"/>
      <c r="E112" s="3">
        <v>0</v>
      </c>
      <c r="F112" s="26">
        <f>E112*8</f>
        <v>0</v>
      </c>
    </row>
    <row r="113" spans="1:6" ht="18" customHeight="1" x14ac:dyDescent="0.25">
      <c r="B113" s="1"/>
      <c r="C113" s="1"/>
      <c r="D113" s="2"/>
      <c r="E113" s="3">
        <v>0</v>
      </c>
      <c r="F113" s="26">
        <f>E113*8</f>
        <v>0</v>
      </c>
    </row>
    <row r="114" spans="1:6" ht="18" customHeight="1" x14ac:dyDescent="0.25">
      <c r="B114" s="1"/>
      <c r="C114" s="1"/>
      <c r="D114" s="2"/>
      <c r="E114" s="3">
        <v>0</v>
      </c>
      <c r="F114" s="26">
        <f>E114*8</f>
        <v>0</v>
      </c>
    </row>
    <row r="115" spans="1:6" ht="18" customHeight="1" x14ac:dyDescent="0.25">
      <c r="C115" s="27"/>
      <c r="D115" s="27" t="s">
        <v>14</v>
      </c>
      <c r="E115" s="28">
        <f>MIN(E116,20)</f>
        <v>0</v>
      </c>
      <c r="F115" s="26">
        <f>E115*8</f>
        <v>0</v>
      </c>
    </row>
    <row r="116" spans="1:6" ht="18" customHeight="1" x14ac:dyDescent="0.25">
      <c r="E116" s="31">
        <f>SUM(E111:E114)</f>
        <v>0</v>
      </c>
    </row>
    <row r="117" spans="1:6" ht="13" x14ac:dyDescent="0.25">
      <c r="A117" s="22" t="s">
        <v>32</v>
      </c>
      <c r="B117" s="103" t="s">
        <v>33</v>
      </c>
      <c r="C117" s="103"/>
      <c r="D117" s="103"/>
      <c r="E117" s="103"/>
      <c r="F117" s="103"/>
    </row>
    <row r="118" spans="1:6" ht="12" customHeight="1" x14ac:dyDescent="0.25">
      <c r="B118" s="139" t="s">
        <v>34</v>
      </c>
      <c r="C118" s="139"/>
      <c r="D118" s="139"/>
      <c r="E118" s="139"/>
      <c r="F118" s="139"/>
    </row>
    <row r="119" spans="1:6" ht="23" x14ac:dyDescent="0.25">
      <c r="B119" s="24" t="s">
        <v>21</v>
      </c>
      <c r="C119" s="83" t="s">
        <v>22</v>
      </c>
      <c r="D119" s="84"/>
      <c r="E119" s="25" t="s">
        <v>23</v>
      </c>
      <c r="F119" s="25" t="s">
        <v>13</v>
      </c>
    </row>
    <row r="120" spans="1:6" ht="18" customHeight="1" x14ac:dyDescent="0.25">
      <c r="B120" s="6"/>
      <c r="C120" s="94"/>
      <c r="D120" s="95"/>
      <c r="E120" s="3">
        <v>0</v>
      </c>
      <c r="F120" s="26">
        <f>ROUNDDOWN(E120/3,0)</f>
        <v>0</v>
      </c>
    </row>
    <row r="121" spans="1:6" ht="18" customHeight="1" x14ac:dyDescent="0.25">
      <c r="B121" s="6"/>
      <c r="C121" s="94"/>
      <c r="D121" s="95"/>
      <c r="E121" s="3">
        <v>0</v>
      </c>
      <c r="F121" s="26">
        <f t="shared" ref="F121:F127" si="3">ROUNDDOWN(E121/3,0)</f>
        <v>0</v>
      </c>
    </row>
    <row r="122" spans="1:6" ht="18" customHeight="1" x14ac:dyDescent="0.25">
      <c r="B122" s="6"/>
      <c r="C122" s="94"/>
      <c r="D122" s="95"/>
      <c r="E122" s="3">
        <v>0</v>
      </c>
      <c r="F122" s="26">
        <f t="shared" si="3"/>
        <v>0</v>
      </c>
    </row>
    <row r="123" spans="1:6" ht="18" customHeight="1" x14ac:dyDescent="0.25">
      <c r="B123" s="6"/>
      <c r="C123" s="94"/>
      <c r="D123" s="95"/>
      <c r="E123" s="3">
        <v>0</v>
      </c>
      <c r="F123" s="26">
        <f t="shared" si="3"/>
        <v>0</v>
      </c>
    </row>
    <row r="124" spans="1:6" ht="18" customHeight="1" x14ac:dyDescent="0.25">
      <c r="B124" s="6"/>
      <c r="C124" s="94"/>
      <c r="D124" s="95"/>
      <c r="E124" s="3">
        <v>0</v>
      </c>
      <c r="F124" s="26">
        <f t="shared" si="3"/>
        <v>0</v>
      </c>
    </row>
    <row r="125" spans="1:6" ht="18" customHeight="1" x14ac:dyDescent="0.25">
      <c r="B125" s="6"/>
      <c r="C125" s="94"/>
      <c r="D125" s="95"/>
      <c r="E125" s="3">
        <v>0</v>
      </c>
      <c r="F125" s="26">
        <f t="shared" si="3"/>
        <v>0</v>
      </c>
    </row>
    <row r="126" spans="1:6" ht="18" customHeight="1" x14ac:dyDescent="0.25">
      <c r="B126" s="4"/>
      <c r="C126" s="124"/>
      <c r="D126" s="125"/>
      <c r="E126" s="3">
        <v>0</v>
      </c>
      <c r="F126" s="26">
        <f t="shared" si="3"/>
        <v>0</v>
      </c>
    </row>
    <row r="127" spans="1:6" ht="18" customHeight="1" x14ac:dyDescent="0.25">
      <c r="B127" s="5"/>
      <c r="C127" s="124"/>
      <c r="D127" s="125"/>
      <c r="E127" s="3">
        <v>0</v>
      </c>
      <c r="F127" s="26">
        <f t="shared" si="3"/>
        <v>0</v>
      </c>
    </row>
    <row r="128" spans="1:6" ht="18" customHeight="1" x14ac:dyDescent="0.25">
      <c r="C128" s="35"/>
      <c r="D128" s="35" t="s">
        <v>14</v>
      </c>
      <c r="E128" s="28">
        <f>MIN(E129,48)</f>
        <v>0</v>
      </c>
      <c r="F128" s="26">
        <f>E128/3</f>
        <v>0</v>
      </c>
    </row>
    <row r="129" spans="1:6" ht="18" customHeight="1" x14ac:dyDescent="0.25">
      <c r="E129" s="36">
        <f>SUM(E120:E127)</f>
        <v>0</v>
      </c>
    </row>
    <row r="130" spans="1:6" ht="18" customHeight="1" x14ac:dyDescent="0.25">
      <c r="A130" s="22" t="s">
        <v>35</v>
      </c>
      <c r="B130" s="103" t="s">
        <v>36</v>
      </c>
      <c r="C130" s="103"/>
      <c r="D130" s="103"/>
      <c r="E130" s="103"/>
      <c r="F130" s="103"/>
    </row>
    <row r="131" spans="1:6" ht="12" customHeight="1" x14ac:dyDescent="0.25">
      <c r="B131" s="136" t="s">
        <v>70</v>
      </c>
      <c r="C131" s="136"/>
      <c r="D131" s="136"/>
      <c r="E131" s="136"/>
      <c r="F131" s="136"/>
    </row>
    <row r="132" spans="1:6" ht="23" x14ac:dyDescent="0.25">
      <c r="B132" s="24" t="s">
        <v>9</v>
      </c>
      <c r="C132" s="24" t="s">
        <v>10</v>
      </c>
      <c r="D132" s="80" t="s">
        <v>11</v>
      </c>
      <c r="E132" s="25" t="s">
        <v>12</v>
      </c>
      <c r="F132" s="25" t="s">
        <v>13</v>
      </c>
    </row>
    <row r="133" spans="1:6" ht="18" customHeight="1" x14ac:dyDescent="0.25">
      <c r="B133" s="1"/>
      <c r="C133" s="1"/>
      <c r="D133" s="2"/>
      <c r="E133" s="3">
        <v>0</v>
      </c>
      <c r="F133" s="26">
        <f t="shared" ref="F133:F140" si="4">E133*4</f>
        <v>0</v>
      </c>
    </row>
    <row r="134" spans="1:6" ht="18" customHeight="1" x14ac:dyDescent="0.25">
      <c r="B134" s="1"/>
      <c r="C134" s="1"/>
      <c r="D134" s="2"/>
      <c r="E134" s="3">
        <v>0</v>
      </c>
      <c r="F134" s="26">
        <f t="shared" si="4"/>
        <v>0</v>
      </c>
    </row>
    <row r="135" spans="1:6" ht="18" customHeight="1" x14ac:dyDescent="0.25">
      <c r="B135" s="1"/>
      <c r="C135" s="1"/>
      <c r="D135" s="2"/>
      <c r="E135" s="3">
        <v>0</v>
      </c>
      <c r="F135" s="26">
        <f t="shared" si="4"/>
        <v>0</v>
      </c>
    </row>
    <row r="136" spans="1:6" ht="18" customHeight="1" x14ac:dyDescent="0.25">
      <c r="B136" s="1"/>
      <c r="C136" s="1"/>
      <c r="D136" s="2"/>
      <c r="E136" s="3">
        <v>0</v>
      </c>
      <c r="F136" s="26">
        <f t="shared" si="4"/>
        <v>0</v>
      </c>
    </row>
    <row r="137" spans="1:6" ht="18" customHeight="1" x14ac:dyDescent="0.25">
      <c r="B137" s="1"/>
      <c r="C137" s="1"/>
      <c r="D137" s="2"/>
      <c r="E137" s="3">
        <v>0</v>
      </c>
      <c r="F137" s="26">
        <f t="shared" si="4"/>
        <v>0</v>
      </c>
    </row>
    <row r="138" spans="1:6" ht="18" customHeight="1" x14ac:dyDescent="0.25">
      <c r="B138" s="1"/>
      <c r="C138" s="1"/>
      <c r="D138" s="2"/>
      <c r="E138" s="3">
        <v>0</v>
      </c>
      <c r="F138" s="26">
        <f t="shared" si="4"/>
        <v>0</v>
      </c>
    </row>
    <row r="139" spans="1:6" ht="18" customHeight="1" x14ac:dyDescent="0.25">
      <c r="B139" s="1"/>
      <c r="C139" s="1"/>
      <c r="D139" s="2"/>
      <c r="E139" s="3">
        <v>0</v>
      </c>
      <c r="F139" s="26">
        <f t="shared" si="4"/>
        <v>0</v>
      </c>
    </row>
    <row r="140" spans="1:6" ht="18" customHeight="1" x14ac:dyDescent="0.25">
      <c r="B140" s="1"/>
      <c r="C140" s="1"/>
      <c r="D140" s="2"/>
      <c r="E140" s="3">
        <v>0</v>
      </c>
      <c r="F140" s="26">
        <f t="shared" si="4"/>
        <v>0</v>
      </c>
    </row>
    <row r="141" spans="1:6" ht="18" customHeight="1" x14ac:dyDescent="0.25">
      <c r="C141" s="27"/>
      <c r="D141" s="27" t="s">
        <v>14</v>
      </c>
      <c r="E141" s="28">
        <f>MIN(E142,20)</f>
        <v>0</v>
      </c>
      <c r="F141" s="26">
        <f>E141*4</f>
        <v>0</v>
      </c>
    </row>
    <row r="142" spans="1:6" ht="18" customHeight="1" x14ac:dyDescent="0.25">
      <c r="B142" s="81"/>
      <c r="C142" s="81"/>
      <c r="D142" s="81"/>
      <c r="E142" s="31">
        <f>SUM(E133:E140)</f>
        <v>0</v>
      </c>
      <c r="F142" s="37"/>
    </row>
    <row r="143" spans="1:6" ht="18" customHeight="1" x14ac:dyDescent="0.25">
      <c r="B143" s="137" t="s">
        <v>37</v>
      </c>
      <c r="C143" s="137"/>
      <c r="D143" s="137"/>
      <c r="E143" s="38">
        <f>SUM(F97+F106+F115+F128+F141)</f>
        <v>0</v>
      </c>
      <c r="F143" s="26">
        <f>MIN(E143,160)</f>
        <v>0</v>
      </c>
    </row>
    <row r="144" spans="1:6" ht="15" customHeight="1" x14ac:dyDescent="0.25">
      <c r="B144" s="138" t="s">
        <v>71</v>
      </c>
      <c r="C144" s="138"/>
      <c r="D144" s="138"/>
      <c r="E144" s="39"/>
      <c r="F144" s="37"/>
    </row>
    <row r="146" spans="1:7" ht="18" customHeight="1" x14ac:dyDescent="0.25">
      <c r="A146" s="18" t="s">
        <v>38</v>
      </c>
      <c r="B146" s="19"/>
      <c r="C146" s="19"/>
      <c r="D146" s="19"/>
      <c r="E146" s="20"/>
      <c r="F146" s="20" t="s">
        <v>5</v>
      </c>
    </row>
    <row r="147" spans="1:7" ht="18" customHeight="1" x14ac:dyDescent="0.25">
      <c r="A147" s="21"/>
      <c r="B147" s="21"/>
      <c r="C147" s="21"/>
      <c r="D147" s="21"/>
      <c r="E147" s="21"/>
      <c r="F147" s="21"/>
      <c r="G147" s="43"/>
    </row>
    <row r="148" spans="1:7" ht="18" customHeight="1" x14ac:dyDescent="0.25">
      <c r="A148" s="22" t="s">
        <v>6</v>
      </c>
      <c r="B148" s="103" t="s">
        <v>67</v>
      </c>
      <c r="C148" s="103"/>
      <c r="D148" s="103"/>
      <c r="E148" s="103"/>
      <c r="F148" s="103"/>
    </row>
    <row r="149" spans="1:7" ht="12" x14ac:dyDescent="0.25">
      <c r="B149" s="44" t="s">
        <v>39</v>
      </c>
      <c r="C149" s="44"/>
      <c r="D149" s="44"/>
      <c r="E149" s="44"/>
      <c r="F149" s="44"/>
    </row>
    <row r="150" spans="1:7" ht="18" customHeight="1" x14ac:dyDescent="0.25">
      <c r="D150" s="144" t="s">
        <v>40</v>
      </c>
      <c r="E150" s="145"/>
      <c r="F150" s="25" t="s">
        <v>13</v>
      </c>
    </row>
    <row r="151" spans="1:7" ht="18" customHeight="1" x14ac:dyDescent="0.25">
      <c r="B151" s="45"/>
      <c r="C151" s="45"/>
      <c r="D151" s="146">
        <v>0</v>
      </c>
      <c r="E151" s="147"/>
      <c r="F151" s="28">
        <f>D151*8</f>
        <v>0</v>
      </c>
    </row>
    <row r="152" spans="1:7" ht="18" customHeight="1" x14ac:dyDescent="0.25">
      <c r="C152" s="23"/>
      <c r="D152" s="23" t="s">
        <v>14</v>
      </c>
      <c r="E152" s="28">
        <f>MIN(D8,40)</f>
        <v>0</v>
      </c>
      <c r="F152" s="28">
        <f>E152*8</f>
        <v>0</v>
      </c>
    </row>
    <row r="153" spans="1:7" ht="18" customHeight="1" x14ac:dyDescent="0.25">
      <c r="C153" s="23"/>
      <c r="D153" s="23"/>
      <c r="E153" s="39"/>
      <c r="F153" s="39"/>
    </row>
    <row r="154" spans="1:7" ht="18" customHeight="1" x14ac:dyDescent="0.25">
      <c r="A154" s="18" t="s">
        <v>52</v>
      </c>
      <c r="B154" s="19"/>
      <c r="C154" s="19"/>
      <c r="D154" s="19"/>
      <c r="E154" s="20"/>
      <c r="F154" s="20" t="s">
        <v>53</v>
      </c>
    </row>
    <row r="155" spans="1:7" ht="18" customHeight="1" x14ac:dyDescent="0.25">
      <c r="C155" s="23"/>
      <c r="D155" s="23"/>
      <c r="E155" s="56"/>
      <c r="F155" s="39"/>
    </row>
    <row r="156" spans="1:7" ht="15" customHeight="1" x14ac:dyDescent="0.25">
      <c r="A156" s="22" t="s">
        <v>6</v>
      </c>
      <c r="B156" s="48" t="s">
        <v>54</v>
      </c>
      <c r="C156" s="49"/>
      <c r="D156" s="49"/>
      <c r="E156" s="49"/>
      <c r="F156" s="49"/>
    </row>
    <row r="157" spans="1:7" ht="24" customHeight="1" x14ac:dyDescent="0.25">
      <c r="B157" s="96" t="s">
        <v>55</v>
      </c>
      <c r="C157" s="96"/>
      <c r="D157" s="96"/>
      <c r="E157" s="96"/>
      <c r="F157" s="96"/>
    </row>
    <row r="158" spans="1:7" ht="18" customHeight="1" x14ac:dyDescent="0.25">
      <c r="C158" s="121" t="s">
        <v>56</v>
      </c>
      <c r="D158" s="122"/>
      <c r="E158" s="123"/>
      <c r="F158" s="25" t="s">
        <v>13</v>
      </c>
    </row>
    <row r="159" spans="1:7" ht="18" customHeight="1" x14ac:dyDescent="0.25">
      <c r="C159" s="118">
        <v>0</v>
      </c>
      <c r="D159" s="119"/>
      <c r="E159" s="120"/>
      <c r="F159" s="59">
        <f>(C159*10)</f>
        <v>0</v>
      </c>
    </row>
    <row r="160" spans="1:7" ht="18" customHeight="1" x14ac:dyDescent="0.25">
      <c r="D160" s="33"/>
      <c r="E160" s="33" t="s">
        <v>14</v>
      </c>
      <c r="F160" s="59">
        <f>(MIN(C159,10))*10</f>
        <v>0</v>
      </c>
    </row>
    <row r="161" spans="1:6" ht="18" customHeight="1" x14ac:dyDescent="0.25">
      <c r="E161" s="61">
        <f>F159</f>
        <v>0</v>
      </c>
    </row>
    <row r="162" spans="1:6" ht="18" customHeight="1" x14ac:dyDescent="0.25">
      <c r="A162" s="18" t="s">
        <v>72</v>
      </c>
      <c r="B162" s="19"/>
      <c r="C162" s="19"/>
      <c r="D162" s="19"/>
      <c r="E162" s="20"/>
      <c r="F162" s="20" t="s">
        <v>75</v>
      </c>
    </row>
    <row r="163" spans="1:6" ht="24" customHeight="1" x14ac:dyDescent="0.25">
      <c r="B163" s="96" t="s">
        <v>84</v>
      </c>
      <c r="C163" s="96"/>
      <c r="D163" s="96"/>
      <c r="E163" s="96"/>
      <c r="F163" s="96"/>
    </row>
    <row r="164" spans="1:6" ht="18" customHeight="1" x14ac:dyDescent="0.25">
      <c r="C164" s="148" t="s">
        <v>74</v>
      </c>
      <c r="D164" s="148"/>
      <c r="E164" s="25" t="s">
        <v>73</v>
      </c>
      <c r="F164" s="25" t="s">
        <v>13</v>
      </c>
    </row>
    <row r="165" spans="1:6" ht="18" customHeight="1" x14ac:dyDescent="0.25">
      <c r="C165" s="107"/>
      <c r="D165" s="108"/>
      <c r="E165" s="71">
        <v>0</v>
      </c>
      <c r="F165" s="59">
        <f>E165*3</f>
        <v>0</v>
      </c>
    </row>
    <row r="166" spans="1:6" ht="18" customHeight="1" x14ac:dyDescent="0.25">
      <c r="C166" s="107"/>
      <c r="D166" s="108"/>
      <c r="E166" s="71">
        <v>0</v>
      </c>
      <c r="F166" s="59">
        <f t="shared" ref="F166:F174" si="5">E166*3</f>
        <v>0</v>
      </c>
    </row>
    <row r="167" spans="1:6" ht="18" customHeight="1" x14ac:dyDescent="0.25">
      <c r="C167" s="107"/>
      <c r="D167" s="108"/>
      <c r="E167" s="71">
        <v>0</v>
      </c>
      <c r="F167" s="59">
        <f t="shared" si="5"/>
        <v>0</v>
      </c>
    </row>
    <row r="168" spans="1:6" ht="18" customHeight="1" x14ac:dyDescent="0.25">
      <c r="C168" s="107"/>
      <c r="D168" s="108"/>
      <c r="E168" s="71">
        <v>0</v>
      </c>
      <c r="F168" s="59">
        <f t="shared" si="5"/>
        <v>0</v>
      </c>
    </row>
    <row r="169" spans="1:6" ht="18" customHeight="1" x14ac:dyDescent="0.25">
      <c r="C169" s="107"/>
      <c r="D169" s="108"/>
      <c r="E169" s="71">
        <v>0</v>
      </c>
      <c r="F169" s="59">
        <f t="shared" si="5"/>
        <v>0</v>
      </c>
    </row>
    <row r="170" spans="1:6" ht="18" customHeight="1" x14ac:dyDescent="0.25">
      <c r="C170" s="107"/>
      <c r="D170" s="108"/>
      <c r="E170" s="71">
        <v>0</v>
      </c>
      <c r="F170" s="59">
        <f t="shared" si="5"/>
        <v>0</v>
      </c>
    </row>
    <row r="171" spans="1:6" ht="18" customHeight="1" x14ac:dyDescent="0.25">
      <c r="C171" s="107"/>
      <c r="D171" s="108"/>
      <c r="E171" s="71">
        <v>0</v>
      </c>
      <c r="F171" s="59">
        <f t="shared" si="5"/>
        <v>0</v>
      </c>
    </row>
    <row r="172" spans="1:6" ht="18" customHeight="1" x14ac:dyDescent="0.25">
      <c r="C172" s="107"/>
      <c r="D172" s="108"/>
      <c r="E172" s="71">
        <v>0</v>
      </c>
      <c r="F172" s="59">
        <f t="shared" si="5"/>
        <v>0</v>
      </c>
    </row>
    <row r="173" spans="1:6" ht="18" customHeight="1" x14ac:dyDescent="0.25">
      <c r="C173" s="107"/>
      <c r="D173" s="108"/>
      <c r="E173" s="71">
        <v>0</v>
      </c>
      <c r="F173" s="59">
        <f t="shared" si="5"/>
        <v>0</v>
      </c>
    </row>
    <row r="174" spans="1:6" ht="18" customHeight="1" x14ac:dyDescent="0.25">
      <c r="C174" s="142"/>
      <c r="D174" s="143"/>
      <c r="E174" s="71">
        <v>0</v>
      </c>
      <c r="F174" s="59">
        <f t="shared" si="5"/>
        <v>0</v>
      </c>
    </row>
    <row r="175" spans="1:6" ht="18" customHeight="1" x14ac:dyDescent="0.25">
      <c r="D175" s="56" t="s">
        <v>14</v>
      </c>
      <c r="E175" s="59">
        <f>SUM(E165:E174)</f>
        <v>0</v>
      </c>
      <c r="F175" s="59">
        <f>E175*3</f>
        <v>0</v>
      </c>
    </row>
    <row r="176" spans="1:6" ht="18" customHeight="1" x14ac:dyDescent="0.25">
      <c r="E176" s="70">
        <f>SUM(E165:E174)</f>
        <v>0</v>
      </c>
      <c r="F176" s="69"/>
    </row>
    <row r="177" spans="1:7" ht="18" customHeight="1" x14ac:dyDescent="0.25">
      <c r="D177" s="23" t="s">
        <v>74</v>
      </c>
      <c r="E177" s="70">
        <f>SUM(F165:F174)</f>
        <v>0</v>
      </c>
      <c r="F177" s="59">
        <f>MIN(E177,30)</f>
        <v>0</v>
      </c>
    </row>
    <row r="178" spans="1:7" ht="18" customHeight="1" x14ac:dyDescent="0.3">
      <c r="A178" s="93" t="s">
        <v>86</v>
      </c>
      <c r="B178" s="75"/>
      <c r="C178" s="75"/>
      <c r="D178" s="76"/>
      <c r="E178" s="77"/>
      <c r="F178" s="78"/>
      <c r="G178" s="75"/>
    </row>
    <row r="179" spans="1:7" ht="18" customHeight="1" x14ac:dyDescent="0.3">
      <c r="A179" s="93" t="s">
        <v>85</v>
      </c>
      <c r="B179" s="75"/>
      <c r="C179" s="75"/>
      <c r="D179" s="75"/>
      <c r="E179" s="79"/>
      <c r="F179" s="75"/>
      <c r="G179" s="75"/>
    </row>
    <row r="180" spans="1:7" ht="23.25" customHeight="1" x14ac:dyDescent="0.25">
      <c r="A180" s="114" t="s">
        <v>57</v>
      </c>
      <c r="B180" s="114"/>
      <c r="C180" s="114"/>
      <c r="D180" s="114"/>
      <c r="E180" s="114"/>
      <c r="F180" s="62">
        <f>SUM(F85+F143+F152+F33+F44+F160+F177)</f>
        <v>0</v>
      </c>
    </row>
    <row r="182" spans="1:7" ht="25.5" customHeight="1" x14ac:dyDescent="0.25">
      <c r="A182" s="17" t="s">
        <v>81</v>
      </c>
    </row>
    <row r="183" spans="1:7" ht="18" customHeight="1" x14ac:dyDescent="0.25">
      <c r="B183" s="22" t="s">
        <v>58</v>
      </c>
      <c r="C183" s="15"/>
      <c r="D183" s="63"/>
    </row>
    <row r="184" spans="1:7" ht="18" customHeight="1" x14ac:dyDescent="0.25">
      <c r="B184" s="22" t="s">
        <v>59</v>
      </c>
      <c r="C184" s="64">
        <f>+F180</f>
        <v>0</v>
      </c>
      <c r="D184" s="63"/>
    </row>
    <row r="185" spans="1:7" ht="18" customHeight="1" x14ac:dyDescent="0.25">
      <c r="B185" s="22" t="s">
        <v>76</v>
      </c>
      <c r="C185" s="14" t="s">
        <v>83</v>
      </c>
      <c r="D185" s="17" t="s">
        <v>80</v>
      </c>
    </row>
    <row r="186" spans="1:7" ht="18" customHeight="1" x14ac:dyDescent="0.25">
      <c r="B186" s="22" t="s">
        <v>78</v>
      </c>
      <c r="C186" s="14"/>
      <c r="D186" s="17" t="s">
        <v>79</v>
      </c>
    </row>
    <row r="187" spans="1:7" ht="18" customHeight="1" x14ac:dyDescent="0.25">
      <c r="B187" s="22" t="s">
        <v>61</v>
      </c>
      <c r="C187" s="14" t="s">
        <v>83</v>
      </c>
      <c r="D187" s="63" t="s">
        <v>66</v>
      </c>
    </row>
    <row r="188" spans="1:7" ht="18" customHeight="1" x14ac:dyDescent="0.25">
      <c r="B188" s="22" t="s">
        <v>60</v>
      </c>
      <c r="C188" s="65">
        <f>IF(C187="y", 42921+(C184*C193), 39810+(C184*C193))</f>
        <v>39810</v>
      </c>
      <c r="E188" s="72"/>
    </row>
    <row r="189" spans="1:7" ht="18" customHeight="1" x14ac:dyDescent="0.25">
      <c r="B189" s="30"/>
      <c r="C189" s="66"/>
      <c r="D189" s="67"/>
      <c r="E189" s="68"/>
    </row>
    <row r="190" spans="1:7" ht="18" customHeight="1" x14ac:dyDescent="0.25">
      <c r="B190" s="22" t="s">
        <v>65</v>
      </c>
      <c r="C190" s="16">
        <v>0</v>
      </c>
    </row>
    <row r="192" spans="1:7" ht="18" customHeight="1" x14ac:dyDescent="0.25">
      <c r="A192" s="74"/>
      <c r="C192" s="74"/>
    </row>
    <row r="193" spans="1:3" ht="18" customHeight="1" x14ac:dyDescent="0.25">
      <c r="C193" s="73">
        <f>IF(C185="y", 53.95, 57.68)</f>
        <v>57.68</v>
      </c>
    </row>
    <row r="195" spans="1:3" ht="18" customHeight="1" x14ac:dyDescent="0.25">
      <c r="A195" s="74"/>
    </row>
  </sheetData>
  <sheetProtection password="CA31" sheet="1" objects="1" scenarios="1" selectLockedCells="1"/>
  <protectedRanges>
    <protectedRange sqref="C187" name="Range2"/>
    <protectedRange sqref="C183" name="Range1"/>
  </protectedRanges>
  <mergeCells count="93">
    <mergeCell ref="D150:E150"/>
    <mergeCell ref="D151:E151"/>
    <mergeCell ref="C169:D169"/>
    <mergeCell ref="C168:D168"/>
    <mergeCell ref="C167:D167"/>
    <mergeCell ref="B163:F163"/>
    <mergeCell ref="C164:D164"/>
    <mergeCell ref="C165:D165"/>
    <mergeCell ref="C166:D166"/>
    <mergeCell ref="C174:D174"/>
    <mergeCell ref="C173:D173"/>
    <mergeCell ref="C172:D172"/>
    <mergeCell ref="C171:D171"/>
    <mergeCell ref="C170:D170"/>
    <mergeCell ref="B11:F11"/>
    <mergeCell ref="B71:F71"/>
    <mergeCell ref="B12:F12"/>
    <mergeCell ref="C15:E15"/>
    <mergeCell ref="C40:E40"/>
    <mergeCell ref="C23:E23"/>
    <mergeCell ref="C17:E17"/>
    <mergeCell ref="C18:E18"/>
    <mergeCell ref="C21:E21"/>
    <mergeCell ref="C22:E22"/>
    <mergeCell ref="C32:D32"/>
    <mergeCell ref="C19:E19"/>
    <mergeCell ref="B117:F117"/>
    <mergeCell ref="C77:D77"/>
    <mergeCell ref="C78:D78"/>
    <mergeCell ref="C79:D79"/>
    <mergeCell ref="B37:F37"/>
    <mergeCell ref="C76:D76"/>
    <mergeCell ref="B85:D85"/>
    <mergeCell ref="C80:D80"/>
    <mergeCell ref="C73:D73"/>
    <mergeCell ref="C74:D74"/>
    <mergeCell ref="C75:D75"/>
    <mergeCell ref="A7:F7"/>
    <mergeCell ref="B130:F130"/>
    <mergeCell ref="B131:F131"/>
    <mergeCell ref="B143:D143"/>
    <mergeCell ref="B144:D144"/>
    <mergeCell ref="B48:F48"/>
    <mergeCell ref="B49:F49"/>
    <mergeCell ref="B59:F59"/>
    <mergeCell ref="B60:F60"/>
    <mergeCell ref="B70:F70"/>
    <mergeCell ref="B109:F109"/>
    <mergeCell ref="B100:F100"/>
    <mergeCell ref="B118:F118"/>
    <mergeCell ref="B90:F90"/>
    <mergeCell ref="B91:F91"/>
    <mergeCell ref="B99:F99"/>
    <mergeCell ref="A5:B5"/>
    <mergeCell ref="A4:B4"/>
    <mergeCell ref="A3:B3"/>
    <mergeCell ref="A2:B2"/>
    <mergeCell ref="C2:F2"/>
    <mergeCell ref="C3:F3"/>
    <mergeCell ref="C4:F4"/>
    <mergeCell ref="C5:F5"/>
    <mergeCell ref="A180:E180"/>
    <mergeCell ref="C41:E41"/>
    <mergeCell ref="C42:E42"/>
    <mergeCell ref="C43:E43"/>
    <mergeCell ref="C159:E159"/>
    <mergeCell ref="C158:E158"/>
    <mergeCell ref="C126:D126"/>
    <mergeCell ref="C127:D127"/>
    <mergeCell ref="C122:D122"/>
    <mergeCell ref="C123:D123"/>
    <mergeCell ref="C124:D124"/>
    <mergeCell ref="C125:D125"/>
    <mergeCell ref="C81:D81"/>
    <mergeCell ref="C82:D82"/>
    <mergeCell ref="B86:D86"/>
    <mergeCell ref="C120:D120"/>
    <mergeCell ref="C121:D121"/>
    <mergeCell ref="B157:F157"/>
    <mergeCell ref="C13:E13"/>
    <mergeCell ref="C14:E14"/>
    <mergeCell ref="B148:F148"/>
    <mergeCell ref="C16:E16"/>
    <mergeCell ref="C20:E20"/>
    <mergeCell ref="C39:E39"/>
    <mergeCell ref="C29:D29"/>
    <mergeCell ref="C24:E24"/>
    <mergeCell ref="C25:E25"/>
    <mergeCell ref="C26:E26"/>
    <mergeCell ref="C27:E27"/>
    <mergeCell ref="C30:D30"/>
    <mergeCell ref="C31:D31"/>
    <mergeCell ref="B108:F108"/>
  </mergeCells>
  <phoneticPr fontId="13" type="noConversion"/>
  <printOptions horizontalCentered="1"/>
  <pageMargins left="0.42" right="0.34" top="0.44" bottom="0.45" header="0.22" footer="0.18"/>
  <pageSetup scale="95" orientation="portrait" r:id="rId1"/>
  <headerFooter alignWithMargins="0">
    <oddHeader>&amp;CM002 - Faculty Data Form</oddHeader>
    <oddFooter>&amp;LM-002 Faculty Data Form&amp;C&amp;P of &amp;N&amp;REffective July 1, 2013</oddFooter>
  </headerFooter>
  <rowBreaks count="5" manualBreakCount="5">
    <brk id="33" max="16383" man="1"/>
    <brk id="68" max="16383" man="1"/>
    <brk id="106" max="16383" man="1"/>
    <brk id="144" max="16383" man="1"/>
    <brk id="1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469900</xdr:colOff>
                    <xdr:row>13</xdr:row>
                    <xdr:rowOff>0</xdr:rowOff>
                  </from>
                  <to>
                    <xdr:col>3</xdr:col>
                    <xdr:colOff>419100</xdr:colOff>
                    <xdr:row>13</xdr:row>
                    <xdr:rowOff>146050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469900</xdr:colOff>
                    <xdr:row>14</xdr:row>
                    <xdr:rowOff>0</xdr:rowOff>
                  </from>
                  <to>
                    <xdr:col>3</xdr:col>
                    <xdr:colOff>419100</xdr:colOff>
                    <xdr:row>14</xdr:row>
                    <xdr:rowOff>146050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xdr:col>
                    <xdr:colOff>469900</xdr:colOff>
                    <xdr:row>15</xdr:row>
                    <xdr:rowOff>0</xdr:rowOff>
                  </from>
                  <to>
                    <xdr:col>3</xdr:col>
                    <xdr:colOff>419100</xdr:colOff>
                    <xdr:row>15</xdr:row>
                    <xdr:rowOff>146050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469900</xdr:colOff>
                    <xdr:row>16</xdr:row>
                    <xdr:rowOff>0</xdr:rowOff>
                  </from>
                  <to>
                    <xdr:col>3</xdr:col>
                    <xdr:colOff>419100</xdr:colOff>
                    <xdr:row>16</xdr:row>
                    <xdr:rowOff>146050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469900</xdr:colOff>
                    <xdr:row>17</xdr:row>
                    <xdr:rowOff>0</xdr:rowOff>
                  </from>
                  <to>
                    <xdr:col>3</xdr:col>
                    <xdr:colOff>622300</xdr:colOff>
                    <xdr:row>17</xdr:row>
                    <xdr:rowOff>146050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469900</xdr:colOff>
                    <xdr:row>20</xdr:row>
                    <xdr:rowOff>0</xdr:rowOff>
                  </from>
                  <to>
                    <xdr:col>4</xdr:col>
                    <xdr:colOff>152400</xdr:colOff>
                    <xdr:row>20</xdr:row>
                    <xdr:rowOff>146050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469900</xdr:colOff>
                    <xdr:row>21</xdr:row>
                    <xdr:rowOff>0</xdr:rowOff>
                  </from>
                  <to>
                    <xdr:col>3</xdr:col>
                    <xdr:colOff>419100</xdr:colOff>
                    <xdr:row>21</xdr:row>
                    <xdr:rowOff>146050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469900</xdr:colOff>
                    <xdr:row>22</xdr:row>
                    <xdr:rowOff>0</xdr:rowOff>
                  </from>
                  <to>
                    <xdr:col>3</xdr:col>
                    <xdr:colOff>419100</xdr:colOff>
                    <xdr:row>22</xdr:row>
                    <xdr:rowOff>146050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xdr:col>
                    <xdr:colOff>469900</xdr:colOff>
                    <xdr:row>23</xdr:row>
                    <xdr:rowOff>0</xdr:rowOff>
                  </from>
                  <to>
                    <xdr:col>3</xdr:col>
                    <xdr:colOff>1041400</xdr:colOff>
                    <xdr:row>23</xdr:row>
                    <xdr:rowOff>146050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xdr:col>
                    <xdr:colOff>469900</xdr:colOff>
                    <xdr:row>27</xdr:row>
                    <xdr:rowOff>0</xdr:rowOff>
                  </from>
                  <to>
                    <xdr:col>3</xdr:col>
                    <xdr:colOff>1422400</xdr:colOff>
                    <xdr:row>27</xdr:row>
                    <xdr:rowOff>146050</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1</xdr:col>
                    <xdr:colOff>469900</xdr:colOff>
                    <xdr:row>39</xdr:row>
                    <xdr:rowOff>0</xdr:rowOff>
                  </from>
                  <to>
                    <xdr:col>3</xdr:col>
                    <xdr:colOff>1295400</xdr:colOff>
                    <xdr:row>39</xdr:row>
                    <xdr:rowOff>146050</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1</xdr:col>
                    <xdr:colOff>469900</xdr:colOff>
                    <xdr:row>40</xdr:row>
                    <xdr:rowOff>0</xdr:rowOff>
                  </from>
                  <to>
                    <xdr:col>3</xdr:col>
                    <xdr:colOff>1295400</xdr:colOff>
                    <xdr:row>40</xdr:row>
                    <xdr:rowOff>146050</xdr:rowOff>
                  </to>
                </anchor>
              </controlPr>
            </control>
          </mc:Choice>
        </mc:AlternateContent>
        <mc:AlternateContent xmlns:mc="http://schemas.openxmlformats.org/markup-compatibility/2006">
          <mc:Choice Requires="x14">
            <control shapeId="1039" r:id="rId16" name="Option Button 15">
              <controlPr defaultSize="0" autoFill="0" autoLine="0" autoPict="0">
                <anchor moveWithCells="1">
                  <from>
                    <xdr:col>1</xdr:col>
                    <xdr:colOff>469900</xdr:colOff>
                    <xdr:row>41</xdr:row>
                    <xdr:rowOff>0</xdr:rowOff>
                  </from>
                  <to>
                    <xdr:col>3</xdr:col>
                    <xdr:colOff>1295400</xdr:colOff>
                    <xdr:row>41</xdr:row>
                    <xdr:rowOff>146050</xdr:rowOff>
                  </to>
                </anchor>
              </controlPr>
            </control>
          </mc:Choice>
        </mc:AlternateContent>
        <mc:AlternateContent xmlns:mc="http://schemas.openxmlformats.org/markup-compatibility/2006">
          <mc:Choice Requires="x14">
            <control shapeId="1040" r:id="rId17" name="Option Button 16">
              <controlPr defaultSize="0" autoFill="0" autoLine="0" autoPict="0">
                <anchor moveWithCells="1">
                  <from>
                    <xdr:col>1</xdr:col>
                    <xdr:colOff>469900</xdr:colOff>
                    <xdr:row>42</xdr:row>
                    <xdr:rowOff>0</xdr:rowOff>
                  </from>
                  <to>
                    <xdr:col>3</xdr:col>
                    <xdr:colOff>1295400</xdr:colOff>
                    <xdr:row>42</xdr:row>
                    <xdr:rowOff>146050</xdr:rowOff>
                  </to>
                </anchor>
              </controlPr>
            </control>
          </mc:Choice>
        </mc:AlternateContent>
        <mc:AlternateContent xmlns:mc="http://schemas.openxmlformats.org/markup-compatibility/2006">
          <mc:Choice Requires="x14">
            <control shapeId="1041" r:id="rId18" name="Group Box 17">
              <controlPr defaultSize="0" autoFill="0" autoPict="0" altText="">
                <anchor moveWithCells="1">
                  <from>
                    <xdr:col>1</xdr:col>
                    <xdr:colOff>0</xdr:colOff>
                    <xdr:row>38</xdr:row>
                    <xdr:rowOff>0</xdr:rowOff>
                  </from>
                  <to>
                    <xdr:col>4</xdr:col>
                    <xdr:colOff>222250</xdr:colOff>
                    <xdr:row>44</xdr:row>
                    <xdr:rowOff>6350</xdr:rowOff>
                  </to>
                </anchor>
              </controlPr>
            </control>
          </mc:Choice>
        </mc:AlternateContent>
        <mc:AlternateContent xmlns:mc="http://schemas.openxmlformats.org/markup-compatibility/2006">
          <mc:Choice Requires="x14">
            <control shapeId="1042" r:id="rId19" name="Group Box 18">
              <controlPr defaultSize="0" autoFill="0" autoPict="0">
                <anchor moveWithCells="1">
                  <from>
                    <xdr:col>1</xdr:col>
                    <xdr:colOff>0</xdr:colOff>
                    <xdr:row>13</xdr:row>
                    <xdr:rowOff>0</xdr:rowOff>
                  </from>
                  <to>
                    <xdr:col>4</xdr:col>
                    <xdr:colOff>222250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A2" sqref="A2"/>
    </sheetView>
  </sheetViews>
  <sheetFormatPr defaultRowHeight="12.5" x14ac:dyDescent="0.25"/>
  <cols>
    <col min="1" max="1" width="23.1796875" customWidth="1"/>
    <col min="2" max="2" width="33.1796875" bestFit="1" customWidth="1"/>
    <col min="5" max="5" width="16" customWidth="1"/>
    <col min="6" max="6" width="23.7265625" bestFit="1" customWidth="1"/>
    <col min="7" max="8" width="13.54296875" customWidth="1"/>
  </cols>
  <sheetData>
    <row r="1" spans="1:8" s="11" customFormat="1" ht="25.5" customHeight="1" x14ac:dyDescent="0.3">
      <c r="A1" s="11" t="s">
        <v>2</v>
      </c>
      <c r="B1" s="11" t="s">
        <v>0</v>
      </c>
      <c r="C1" s="11" t="s">
        <v>62</v>
      </c>
      <c r="D1" s="11" t="s">
        <v>13</v>
      </c>
      <c r="E1" s="11" t="s">
        <v>63</v>
      </c>
      <c r="F1" s="11" t="s">
        <v>64</v>
      </c>
      <c r="G1" s="11" t="s">
        <v>60</v>
      </c>
      <c r="H1" s="11" t="s">
        <v>65</v>
      </c>
    </row>
    <row r="2" spans="1:8" x14ac:dyDescent="0.25">
      <c r="A2" t="str">
        <f ca="1">CELL("contents",'M-002 Faculty Data Form'!C4:F4)</f>
        <v>Bristol  Community College</v>
      </c>
      <c r="B2">
        <f ca="1">CELL("contents",'M-002 Faculty Data Form'!C2:F2)</f>
        <v>0</v>
      </c>
      <c r="C2" s="10">
        <f ca="1">CELL("contents",'M-002 Faculty Data Form'!C3:F3)</f>
        <v>0</v>
      </c>
      <c r="D2" s="10">
        <f ca="1">CELL("contents",'M-002 Faculty Data Form'!F180)</f>
        <v>0</v>
      </c>
      <c r="E2" s="10" t="str">
        <f>IF('M-002 Faculty Data Form'!B40=1,"Instructor", IF('M-002 Faculty Data Form'!B40=2,"Asst Professor", IF('M-002 Faculty Data Form'!B40=3, "Assoc Professor", IF('M-002 Faculty Data Form'!B40=4,"Professor", "  "))))</f>
        <v>Instructor</v>
      </c>
      <c r="F2" s="10" t="str">
        <f>IF('M-002 Faculty Data Form'!B14&lt;=3,"Cert., AA/AS, BA/BS",IF('M-002 Faculty Data Form'!B14=4,"Master's Degree",IF('M-002 Faculty Data Form'!B14=5,"Double Master's",IF('M-002 Faculty Data Form'!B14=6,"Master's+30 / MFA / MSW",IF('M-002 Faculty Data Form'!B14=7,"Master's +45",IF('M-002 Faculty Data Form'!B14=8,"Doctorate",IF('M-002 Faculty Data Form'!B14=9,"Professional Cert for Lic",IF('M-002 Faculty Data Form'!B14=10,"C.A.G.S.","  "))))))))</f>
        <v>Cert., AA/AS, BA/BS</v>
      </c>
      <c r="G2" s="13">
        <f ca="1">CELL("contents",'M-002 Faculty Data Form'!C188)</f>
        <v>39810</v>
      </c>
      <c r="H2" s="12">
        <f ca="1">CELL("contents",'M-002 Faculty Data Form'!C190)</f>
        <v>0</v>
      </c>
    </row>
    <row r="11" spans="1:8" x14ac:dyDescent="0.25">
      <c r="C11" s="10"/>
      <c r="D11" s="10"/>
      <c r="E11" s="10"/>
      <c r="F11" s="10"/>
      <c r="G11" s="13"/>
    </row>
  </sheetData>
  <sheetProtection password="CCF5" sheet="1" objects="1" scenarios="1" selectLockedCells="1"/>
  <phoneticPr fontId="13" type="noConversion"/>
  <pageMargins left="0.43" right="0.36" top="1" bottom="1" header="0.5" footer="0.5"/>
  <pageSetup scale="93" orientation="landscape" horizontalDpi="1200" verticalDpi="1200" r:id="rId1"/>
  <headerFooter alignWithMargins="0">
    <oddHeader>&amp;L&amp;"Arial,Bold"&amp;14Data Sheet from the Faculty M-002</oddHead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M-002 Faculty Data Form</vt:lpstr>
      <vt:lpstr>Data</vt:lpstr>
      <vt:lpstr>'M-002 Faculty Data Form'!Print_Titles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Cheng</dc:creator>
  <cp:lastModifiedBy>Windows User</cp:lastModifiedBy>
  <cp:lastPrinted>2013-09-04T20:58:34Z</cp:lastPrinted>
  <dcterms:created xsi:type="dcterms:W3CDTF">2004-04-23T20:10:51Z</dcterms:created>
  <dcterms:modified xsi:type="dcterms:W3CDTF">2013-09-10T19:26:27Z</dcterms:modified>
</cp:coreProperties>
</file>